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24226"/>
  <mc:AlternateContent xmlns:mc="http://schemas.openxmlformats.org/markup-compatibility/2006">
    <mc:Choice Requires="x15">
      <x15ac:absPath xmlns:x15ac="http://schemas.microsoft.com/office/spreadsheetml/2010/11/ac" url="P:\Generation Interconnection\7. Studies\5. Facilities Studies\DISIS-2023-001 FS\"/>
    </mc:Choice>
  </mc:AlternateContent>
  <xr:revisionPtr revIDLastSave="0" documentId="13_ncr:1_{38687B28-3250-4A5D-98B3-90FB4DCE19C5}" xr6:coauthVersionLast="47" xr6:coauthVersionMax="47" xr10:uidLastSave="{00000000-0000-0000-0000-000000000000}"/>
  <bookViews>
    <workbookView xWindow="-108" yWindow="-108" windowWidth="23256" windowHeight="13896" tabRatio="926" xr2:uid="{889F50B8-763A-487C-8E6D-DA2E3FD2A8C2}"/>
  </bookViews>
  <sheets>
    <sheet name="Executive Summary" sheetId="51" r:id="rId1"/>
    <sheet name="Revision History" sheetId="52" r:id="rId2"/>
    <sheet name="Revision Details" sheetId="53" r:id="rId3"/>
    <sheet name="Requests" sheetId="56" r:id="rId4"/>
    <sheet name="Assigned Upgrade Costs" sheetId="57" r:id="rId5"/>
    <sheet name="Affected Systems Costs" sheetId="54" r:id="rId6"/>
    <sheet name="Total Allocated Cost" sheetId="55" r:id="rId7"/>
  </sheets>
  <definedNames>
    <definedName name="_xlnm._FilterDatabase" localSheetId="4" hidden="1">'Assigned Upgrade Costs'!$A$1:$J$1</definedName>
    <definedName name="_Toc196913594" localSheetId="0">'Executive Summary'!$A$20</definedName>
    <definedName name="_Toc196913595" localSheetId="0">'Executive Summary'!$A$23</definedName>
    <definedName name="_Toc196913596" localSheetId="0">'Executive Summary'!$A$26</definedName>
    <definedName name="_Toc196913597" localSheetId="0">'Executive Summary'!$A$29</definedName>
    <definedName name="_Toc196913598" localSheetId="0">'Executive Summary'!$A$33</definedName>
    <definedName name="_Toc196913600" localSheetId="0">'Executive Summary'!$A$36</definedName>
    <definedName name="_Toc196913601" localSheetId="0">'Executive Summary'!$A$39</definedName>
    <definedName name="_Toc196913602" localSheetId="0">'Executive Summary'!$A$42</definedName>
    <definedName name="_xlnm.Print_Area" localSheetId="1">'Revision History'!$A$1:$C$3</definedName>
  </definedNames>
  <calcPr calcId="191028" concurrentManual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57" l="1"/>
  <c r="I114" i="57"/>
  <c r="I108" i="57"/>
  <c r="H213" i="57"/>
  <c r="B46" i="55" s="1"/>
  <c r="H208" i="57"/>
  <c r="B45" i="55" s="1"/>
  <c r="H53" i="57"/>
  <c r="H48" i="57"/>
  <c r="H55" i="57"/>
  <c r="H51" i="57"/>
  <c r="H54" i="57"/>
  <c r="H50" i="57"/>
  <c r="H203" i="57"/>
  <c r="D44" i="55" s="1"/>
  <c r="H194" i="57"/>
  <c r="D43" i="55" s="1"/>
  <c r="H47" i="57"/>
  <c r="H52" i="57"/>
  <c r="H157" i="57"/>
  <c r="D32" i="55" s="1"/>
  <c r="H46" i="57"/>
  <c r="H43" i="57"/>
  <c r="H39" i="57"/>
  <c r="H35" i="57"/>
  <c r="H29" i="57"/>
  <c r="H24" i="57"/>
  <c r="H22" i="57"/>
  <c r="H17" i="57"/>
  <c r="H44" i="57"/>
  <c r="H40" i="57"/>
  <c r="H37" i="57"/>
  <c r="H30" i="57"/>
  <c r="H27" i="57"/>
  <c r="H23" i="57"/>
  <c r="H21" i="57"/>
  <c r="H15" i="57"/>
  <c r="H45" i="57"/>
  <c r="H42" i="57"/>
  <c r="H34" i="57"/>
  <c r="H16" i="57"/>
  <c r="E2" i="54"/>
  <c r="E3" i="54"/>
  <c r="E4" i="54"/>
  <c r="E5" i="54"/>
  <c r="E6" i="54"/>
  <c r="E7" i="54"/>
  <c r="E8" i="54"/>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D2" i="55"/>
  <c r="D3" i="55"/>
  <c r="D4" i="55"/>
  <c r="D5" i="55"/>
  <c r="D6" i="55"/>
  <c r="D7" i="55"/>
  <c r="D8" i="55"/>
  <c r="D9" i="55"/>
  <c r="D10" i="55"/>
  <c r="D11" i="55"/>
  <c r="D12" i="55"/>
  <c r="D13" i="55"/>
  <c r="D14" i="55"/>
  <c r="D15" i="55"/>
  <c r="D16" i="55"/>
  <c r="D17" i="55"/>
  <c r="D18" i="55"/>
  <c r="D19" i="55"/>
  <c r="D20" i="55"/>
  <c r="D21" i="55"/>
  <c r="D22" i="55"/>
  <c r="D23" i="55"/>
  <c r="D24" i="55"/>
  <c r="D25" i="55"/>
  <c r="D26" i="55"/>
  <c r="D27" i="55"/>
  <c r="D28" i="55"/>
  <c r="D29" i="55"/>
  <c r="D30" i="55"/>
  <c r="D31" i="55"/>
  <c r="D33" i="55"/>
  <c r="D34" i="55"/>
  <c r="D35" i="55"/>
  <c r="D36" i="55"/>
  <c r="D37" i="55"/>
  <c r="D38" i="55"/>
  <c r="D39" i="55"/>
  <c r="D40" i="55"/>
  <c r="D41" i="55"/>
  <c r="D42" i="55"/>
  <c r="D45" i="55"/>
  <c r="D47" i="55"/>
  <c r="D48" i="55"/>
  <c r="D49" i="55"/>
  <c r="C2" i="55"/>
  <c r="C5" i="55"/>
  <c r="C6" i="55"/>
  <c r="C8" i="55"/>
  <c r="C9" i="55"/>
  <c r="C10" i="55"/>
  <c r="C11" i="55"/>
  <c r="C12" i="55"/>
  <c r="C13" i="55"/>
  <c r="C14" i="55"/>
  <c r="C15" i="55"/>
  <c r="C16" i="55"/>
  <c r="C17" i="55"/>
  <c r="C18" i="55"/>
  <c r="C19" i="55"/>
  <c r="C20" i="55"/>
  <c r="C22" i="55"/>
  <c r="C23" i="55"/>
  <c r="C25" i="55"/>
  <c r="C26" i="55"/>
  <c r="C27" i="55"/>
  <c r="C28" i="55"/>
  <c r="C29" i="55"/>
  <c r="C30" i="55"/>
  <c r="C34" i="55"/>
  <c r="C35" i="55"/>
  <c r="C36" i="55"/>
  <c r="C37" i="55"/>
  <c r="C38" i="55"/>
  <c r="C39" i="55"/>
  <c r="C40" i="55"/>
  <c r="C41" i="55"/>
  <c r="C42" i="55"/>
  <c r="C45" i="55"/>
  <c r="C46" i="55"/>
  <c r="C47" i="55"/>
  <c r="C48" i="55"/>
  <c r="C49" i="55"/>
  <c r="B2" i="55"/>
  <c r="B5" i="55"/>
  <c r="B6" i="55"/>
  <c r="B8" i="55"/>
  <c r="B9" i="55"/>
  <c r="B10" i="55"/>
  <c r="B11" i="55"/>
  <c r="B12" i="55"/>
  <c r="B13" i="55"/>
  <c r="B14" i="55"/>
  <c r="B15" i="55"/>
  <c r="B16" i="55"/>
  <c r="B17" i="55"/>
  <c r="B18" i="55"/>
  <c r="B19" i="55"/>
  <c r="B20" i="55"/>
  <c r="B22" i="55"/>
  <c r="B23" i="55"/>
  <c r="B25" i="55"/>
  <c r="B26" i="55"/>
  <c r="B27" i="55"/>
  <c r="B28" i="55"/>
  <c r="B29" i="55"/>
  <c r="B30" i="55"/>
  <c r="B34" i="55"/>
  <c r="B35" i="55"/>
  <c r="B36" i="55"/>
  <c r="B37" i="55"/>
  <c r="B38" i="55"/>
  <c r="B39" i="55"/>
  <c r="B40" i="55"/>
  <c r="B41" i="55"/>
  <c r="B42" i="55"/>
  <c r="B47" i="55"/>
  <c r="B48" i="55"/>
  <c r="B49" i="55"/>
  <c r="D46" i="55" l="1"/>
  <c r="C44" i="55"/>
  <c r="B43" i="55"/>
  <c r="C43" i="55"/>
  <c r="B44" i="55"/>
  <c r="B31" i="55"/>
  <c r="B21" i="55"/>
  <c r="C31" i="55"/>
  <c r="B4" i="55"/>
  <c r="C4" i="55"/>
  <c r="C21" i="55"/>
  <c r="C7" i="55"/>
  <c r="B32" i="55"/>
  <c r="B33" i="55"/>
  <c r="B7" i="55"/>
  <c r="C33" i="55"/>
  <c r="B3" i="55"/>
  <c r="C32" i="55"/>
  <c r="A15" i="51"/>
  <c r="B24" i="55"/>
  <c r="C24" i="55"/>
  <c r="H222" i="57"/>
  <c r="C3" i="55"/>
  <c r="A12" i="51"/>
  <c r="A9" i="51" l="1"/>
  <c r="D40" i="54" l="1"/>
  <c r="B50" i="55" l="1"/>
</calcChain>
</file>

<file path=xl/sharedStrings.xml><?xml version="1.0" encoding="utf-8"?>
<sst xmlns="http://schemas.openxmlformats.org/spreadsheetml/2006/main" count="2617" uniqueCount="609">
  <si>
    <t>Gen Number</t>
  </si>
  <si>
    <t>Service Type</t>
  </si>
  <si>
    <t>Upgrade Name</t>
  </si>
  <si>
    <t>Upgrade ID</t>
  </si>
  <si>
    <t>Upgrade Type</t>
  </si>
  <si>
    <t>Upgrade Details</t>
  </si>
  <si>
    <t>Allocated Cost</t>
  </si>
  <si>
    <t>% Allocated</t>
  </si>
  <si>
    <t>Total Upgrade Cost</t>
  </si>
  <si>
    <t>WERE</t>
  </si>
  <si>
    <t>SUNC</t>
  </si>
  <si>
    <t>WFEC</t>
  </si>
  <si>
    <t>GRDA</t>
  </si>
  <si>
    <t>SPS</t>
  </si>
  <si>
    <t>NPPD</t>
  </si>
  <si>
    <t>ERIS</t>
  </si>
  <si>
    <t>Interconnection</t>
  </si>
  <si>
    <t>GEN Number</t>
  </si>
  <si>
    <t>TO</t>
  </si>
  <si>
    <t>OGE</t>
  </si>
  <si>
    <t>Capacity</t>
  </si>
  <si>
    <t>POI Name</t>
  </si>
  <si>
    <t>POI kV Level</t>
  </si>
  <si>
    <t>Generation Type</t>
  </si>
  <si>
    <t>Solar</t>
  </si>
  <si>
    <t>ER/NR</t>
  </si>
  <si>
    <t>Thermal</t>
  </si>
  <si>
    <t>ER</t>
  </si>
  <si>
    <t>Battery/Storage</t>
  </si>
  <si>
    <t>AEP</t>
  </si>
  <si>
    <t>Hybrid</t>
  </si>
  <si>
    <t>Wind</t>
  </si>
  <si>
    <t>COD</t>
  </si>
  <si>
    <t>Location County &amp; State</t>
  </si>
  <si>
    <t xml:space="preserve">Host TO </t>
  </si>
  <si>
    <t>Host TO Name</t>
  </si>
  <si>
    <t>American Electric Power</t>
  </si>
  <si>
    <t>Grand River Dam Authority</t>
  </si>
  <si>
    <t>Southwestern Public Service Company</t>
  </si>
  <si>
    <t>Sunflower Electric Power Corporation</t>
  </si>
  <si>
    <t>Evergy</t>
  </si>
  <si>
    <t>Western Farmers Electric Cooperative</t>
  </si>
  <si>
    <t>DISIS Manual Version 4.1</t>
  </si>
  <si>
    <t>https://spp.org/media/2360/gi-manual-business-practice-7250-20250715.pdf</t>
  </si>
  <si>
    <t>By: SPP Generator Interconnection Department</t>
  </si>
  <si>
    <t>Revision History</t>
  </si>
  <si>
    <t>Date</t>
  </si>
  <si>
    <t>Author</t>
  </si>
  <si>
    <t>Change Description</t>
  </si>
  <si>
    <t>Revision Date</t>
  </si>
  <si>
    <t>Update Type</t>
  </si>
  <si>
    <t>Tab Order</t>
  </si>
  <si>
    <t>Results Data Tab</t>
  </si>
  <si>
    <t>Update Details</t>
  </si>
  <si>
    <t>Interconnection Costs</t>
  </si>
  <si>
    <t>Queue</t>
  </si>
  <si>
    <t>ILTCR Eligibility</t>
  </si>
  <si>
    <t>Ineligible</t>
  </si>
  <si>
    <t>Lead Time</t>
  </si>
  <si>
    <t>Generator Lead Miles</t>
  </si>
  <si>
    <t>Number of Generators and Description</t>
  </si>
  <si>
    <t xml:space="preserve">Step-up Transformer MVA Ratings (ONAN/ONAF/ONAF) </t>
  </si>
  <si>
    <t>This Facilities Study Report analyzes the impact of interconnecting new generation for total of:</t>
  </si>
  <si>
    <t>The minimum cost of interconnecting all requests included in this Facilities Study Report is estimated at:</t>
  </si>
  <si>
    <r>
      <t xml:space="preserve">Pursuant to the Southwest Power Pool (SPP) Open Access Transmission Tariff (OATT), SPP has conducted this Definitive Interconnection System Impact Study (DISIS) for generation interconnection requests received during the DISIS Queue Cluster Window which closed on </t>
    </r>
    <r>
      <rPr>
        <b/>
        <sz val="14"/>
        <color rgb="FFFF0000"/>
        <rFont val="Segoe UI"/>
        <family val="2"/>
      </rPr>
      <t>January 29, 2023</t>
    </r>
    <r>
      <rPr>
        <b/>
        <sz val="14"/>
        <rFont val="Segoe UI"/>
        <family val="2"/>
      </rPr>
      <t>.</t>
    </r>
    <r>
      <rPr>
        <b/>
        <sz val="14"/>
        <color theme="1"/>
        <rFont val="Segoe UI"/>
        <family val="2"/>
      </rPr>
      <t xml:space="preserve">
</t>
    </r>
    <r>
      <rPr>
        <b/>
        <sz val="14"/>
        <rFont val="Segoe UI"/>
        <family val="2"/>
      </rPr>
      <t xml:space="preserve">The primary objective of the IFS is to identify necessary Transmission Owner Interconnection Facilities, Network Upgrades, other direct assigned upgrades, cost estimates, and associated upgrade lead times needed to grant the requested Interconnection Service.
</t>
    </r>
    <r>
      <rPr>
        <b/>
        <sz val="14"/>
        <color theme="1"/>
        <rFont val="Segoe UI"/>
        <family val="2"/>
      </rPr>
      <t xml:space="preserve">
The study analysis for the generation interconnection requests included in this DISIS are displayed in this workbook. This workbook provides a convenient method to sort and analyze required study data. 
The DISIS Manual </t>
    </r>
    <r>
      <rPr>
        <b/>
        <sz val="14"/>
        <rFont val="Segoe UI"/>
        <family val="2"/>
      </rPr>
      <t xml:space="preserve">Version 4.1 </t>
    </r>
    <r>
      <rPr>
        <b/>
        <sz val="14"/>
        <color theme="1"/>
        <rFont val="Segoe UI"/>
        <family val="2"/>
      </rPr>
      <t xml:space="preserve">posted on http://opsportal.spp.org/Studies/Gen contains details about the DISIS process, methodology, definitions, and useful links. Please review the DISIS Manual or contact gistudies@spp.org for more information about the study process. 
</t>
    </r>
  </si>
  <si>
    <t xml:space="preserve">FERC Order ER20-1687-000 eliminated the use of Attachment Z2 revenue crediting as an option for compensation. The Incremental Long Term Congestion Right (ILTCR) process will be the sole process to compensate upgrade sponsors as of July 1st, 2020. </t>
  </si>
  <si>
    <t>Interconnection Customer Interconnection Facilities</t>
  </si>
  <si>
    <t>• Medium-voltage (e.g., 34.5 kV) underground cable collection circuits;
• A medium-voltage to high-voltage transformation substation with associated switchgear;
• One or more step-up transformers (e.g., high-voltage/medium-voltage MVA-rated transformers) to be owned and maintained by the Interconnection Customer at the Interconnection Customer’s substation;
• A high-voltage transmission line, which may be overhead or underground, to connect the Interconnection Customer’s substation to the Point of Interconnection (“POI”) at the designated transmission bus at the existing Transmission Owner substation;
• All transmission facilities required to connect the Interconnection Customer’s substation to the POI;
• Equipment at the Interconnection Customer’s substation necessary to maintain composite power delivery at continuous rated power output at the high side of the generator substation, within a power factor range of 95% lagging to 95% leading, in accordance with applicable regulatory requirements (e.g., FERC Order 827 or its successor). The Interconnection Customer may utilize generation technology capabilities or other equipment to provide reactive power support under no- or reduced-generation conditions. Documentation and design specifications demonstrating compliance with these requirements shall be provided; and,
• All necessary relay, protection, control, and communication systems required to protect the Interconnection Customer’s Interconnection Facilities and Generating Facilities, and to coordinate with the Transmission Owner’s corresponding systems.</t>
  </si>
  <si>
    <t xml:space="preserve">The proposed Generating Facility will consist of generation equipment with a total nameplate capacity as specified in the Interconnection Request.
The Interconnection Customer’s Interconnection Facilities, to be designed, procured, constructed, installed, maintained, and owned by the Interconnection Customer at its sole expense, are expected to include, but are not limited to, the following:
</t>
  </si>
  <si>
    <t>Transmission Owner Interconnection Facilities and Non-Shared Network Upgrade(s)</t>
  </si>
  <si>
    <t>Contingent Network Upgrade(s)</t>
  </si>
  <si>
    <t xml:space="preserve">To facilitate interconnection, the interconnecting Transmission Owner will perform work necessary for the acceptance of the Interconnection Customer’s Interconnection Facilities.  
The Assigned Upgrade Costs tab lists the Interconnection Customer’s estimated cost responsibility for Transmission Owner Interconnection Facilities (TOIF), Non-Shared Network Upgrade(s), Contingent Upgrade(s), and provides an estimated lead time for completion of construction.  The estimated lead time begins when the Generator Interconnection Agreement has been fully executed. 
All studies have been conducted assuming that higher-queued Interconnection Request(s) and the associated Network Upgrade(s) will be placed into service.  If higher-queued Interconnection Request(s) withdraw from the queue, suspend or terminate service, the Interconnection Customer’s share of costs may be revised.  Restudies, conducted at the customer’s expense, will determine the Interconnection Customer’s revised allocation of Shared Network Upgrades.  </t>
  </si>
  <si>
    <t>Certain Contingent Network Upgrades are currently not the cost responsibility of the Interconnection Customer but will be required for full Interconnection Service.  
Depending upon the status of higher- or equally-queued customers, the Interconnection Request’s in-service date is at risk of being delayed or Interconnection Service is at risk of being reduced until the in-service date of these Contingent Network Upgrades.</t>
  </si>
  <si>
    <t>Affected System Upgrade(s)</t>
  </si>
  <si>
    <t>Compensation for Amounts Advanced for Network Upgrade(s)</t>
  </si>
  <si>
    <t>Phase(s) of Interconnection Service</t>
  </si>
  <si>
    <t>Introduction</t>
  </si>
  <si>
    <t>To facilitate interconnection, the Affected System Transmission Owner will be required to perform the facilities study work as shown below necessary for the acceptance of the Interconnection Customer’s Interconnection Facilities.  The Affected Systems tab displays the current impact study costs provided by either MISO or AECI as part of the Affected System Impact review.  The Affected System facilities study could provide revised costs and will provide each Interconnection Customer’s allocation responsibilities for the upgrades.</t>
  </si>
  <si>
    <t>Conclusion</t>
  </si>
  <si>
    <t xml:space="preserve">After all Interconnection Facilities and Network Upgrades have been placed into service, the requested Interconnection Service can be granted.  Full Interconnection Service will be delayed until the TOIF, Non-Shared NU, Shared NU, Contingent NU, Affected System Upgrades that are required for full interconnection service are completed.  The Interconnection Customer’s estimated cost responsibility for full interconnection service is summarized in the table below.    
Use the following link for Quarterly Updates on upgrades from this report: https://spp.org/spp-documents-filings/?id=18641
A draft Generator Interconnection Agreement will be provided to the Interconnection Customer consistent with the final results of this IFS report.  The Transmission Owner and Interconnection Customer will have 60 days to negotiate the terms of the GIA consistent with the SPP Open Access Transmission Tariff (OATT).  </t>
  </si>
  <si>
    <t>Total</t>
  </si>
  <si>
    <t>Reactive Compensation</t>
  </si>
  <si>
    <t>Non-Shared</t>
  </si>
  <si>
    <t>Shared</t>
  </si>
  <si>
    <t>Total Allocated Cost Estimate</t>
  </si>
  <si>
    <t>Creditible Upgrade Total</t>
  </si>
  <si>
    <t>Non-Creditible Upgrade Total</t>
  </si>
  <si>
    <t>Number of Step-Up Transformers</t>
  </si>
  <si>
    <r>
      <t>The interconnecting Transmission Owner</t>
    </r>
    <r>
      <rPr>
        <b/>
        <sz val="16"/>
        <rFont val="Segoe UI"/>
        <family val="2"/>
      </rPr>
      <t xml:space="preserve"> applicable to the interconnection request,</t>
    </r>
    <r>
      <rPr>
        <b/>
        <sz val="16"/>
        <color theme="1"/>
        <rFont val="Segoe UI"/>
        <family val="2"/>
      </rPr>
      <t xml:space="preserve"> performed a detailed IFS at the request of SPP. SPP has determined that full Interconnection Service will be available after the assigned Transmission Owner Interconnection Facilities (TOIF), Non-Shared Network Upgrades, Shared Network Upgrades, Contingent Network Upgrades, and Affected System Upgrades that are required for full interconnection service are completed.  
The primary objective of the IFS is to identify necessary Transmission Owner Interconnection Facilities, Network Upgrades, other direct assigned upgrades, cost estimates, and associated upgrade lead times needed to grant the requested Interconnection Service.</t>
    </r>
  </si>
  <si>
    <t>It is not expected that Interconnection Service will occur in phases. However, full Interconnection Service will not be available until all Interconnection Facilities and Network Upgrade(s) can be placed in service.</t>
  </si>
  <si>
    <t>GEN-2023-015</t>
  </si>
  <si>
    <t>Finney-Carpenter 345 KV line GEN-2023-015 Interconnection (Non-Shared NU) (SPS)</t>
  </si>
  <si>
    <t>Interconnection upgrades and cost estimates needed to interconnect GEN-2023-015 (330MW/Solar), into Finney-Carpenter 345 KV line</t>
  </si>
  <si>
    <t>Finney-Carpenter 345 KV line GEN-2023-015 Interconnection (TOIF) (SPS)</t>
  </si>
  <si>
    <t>GEN-2023-033</t>
  </si>
  <si>
    <t>Liberty South 161 kV Substation GEN-2023-033 Interconnection (Non-Shared NU) (Evergy)</t>
  </si>
  <si>
    <t>Interconnection upgrades and cost estimates needed to interconnect GEN-2023-033 (200MW/Battery/Storage), into Liberty South 161 kV Substation</t>
  </si>
  <si>
    <t>Liberty South 161 kV Substation GEN-2023-033 Interconnection (TOIF) (Evergy)</t>
  </si>
  <si>
    <t>GEN-2023-034</t>
  </si>
  <si>
    <t>Clear Water - Waco 138 kV line GEN-2023-034 Interconnection (Non-Shared NU) (Evergy)</t>
  </si>
  <si>
    <t>Interconnection upgrades and cost estimates needed to interconnect GEN-2023-034 (130MW/Solar), into Clear Water - Waco 138 kV line</t>
  </si>
  <si>
    <t>Clear Water - Waco 138 kV line GEN-2023-034 Interconnection (TOIF) (Evergy)</t>
  </si>
  <si>
    <t>GEN-2023-035</t>
  </si>
  <si>
    <t>Cleveland - Amber Tap 138 kV Line GEN-2023-035 Interconnection (Non-Shared NU) (WFEC)</t>
  </si>
  <si>
    <t>Interconnection upgrades and cost estimates needed to interconnect GEN-2023-035 (200MW/Solar), into Cleveland - Amber Tap 138 kV Line</t>
  </si>
  <si>
    <t>Cleveland - Amber Tap 138 kV Line GEN-2023-035 Interconnection (TOIF) (WFEC)</t>
  </si>
  <si>
    <t>GEN-2023-037</t>
  </si>
  <si>
    <t>Nearman 161 kV Substation GEN-2023-037  Interconnection (Non-Shared NU) (KACY)</t>
  </si>
  <si>
    <t>Interconnection upgrades and cost estimates needed to interconnect GEN-2023-037  (200MW/Battery/Storage), into Nearman 161 kV Substation</t>
  </si>
  <si>
    <t>Nearman 161 kV Substation GEN-2023-037  Interconnection (TOIF) (KACY)</t>
  </si>
  <si>
    <t>Interconnection upgrades and cost estimates needed to interconnect GEN-2023-037  (200MW/Battery/Storage), into Nearman161 kV Substation</t>
  </si>
  <si>
    <t>GEN-2023-038</t>
  </si>
  <si>
    <t>Lula 138 kV Substation GEN-2023-038 Interconnection (Non-Shared NU) (OGE)</t>
  </si>
  <si>
    <t>Interconnection upgrades and cost estimates needed to interconnect GEN-2023-038 (200MW/Solar), into Lula 138 kV Substation</t>
  </si>
  <si>
    <t>Lula 138 kV Substation GEN-2023-038 Interconnection (TOIF) (OGE)</t>
  </si>
  <si>
    <t>GEN-2023-055</t>
  </si>
  <si>
    <t>Kerr Grove 161 kV GEN-2023-055 Interconnection (Non-Shared NU) (GRDA)</t>
  </si>
  <si>
    <t>Interconnection upgrades and cost estimates needed to interconnect GEN-2023-055 (100MW/Battery/Storage), into Kerr Grove 161 kV</t>
  </si>
  <si>
    <t>Kerr Grove 161 kV GEN-2023-055 Interconnection (TOIF) (GRDA)</t>
  </si>
  <si>
    <t>GEN-2023-057</t>
  </si>
  <si>
    <t>Pawnee Switch 138 kV GEN-2023-057 Interconnection (Non-Shared NU) (GRDA)</t>
  </si>
  <si>
    <t>Interconnection upgrades and cost estimates needed to interconnect GEN-2023-057 (150MW/Battery/Storage), into Pawnee Switch 138 kV</t>
  </si>
  <si>
    <t>Pawnee Switch 138 kV GEN-2023-057 Interconnection (TOIF) (GRDA)</t>
  </si>
  <si>
    <t>GEN-2023-059</t>
  </si>
  <si>
    <t>Tap Rockhill to South Shreveport 138 kV line GEN-2023-059 Interconnection (Non-Shared NU) (AEP)</t>
  </si>
  <si>
    <t>Interconnection upgrades and cost estimates needed to interconnect GEN-2023-059 (200MW/Hybrid), into Tap Rockhill to South Shreveport 138 kV line</t>
  </si>
  <si>
    <t>Tap Rockhill to South Shreveport 138 kV line GEN-2023-059 Interconnection (TOIF) (AEP)</t>
  </si>
  <si>
    <t>GEN-2023-061</t>
  </si>
  <si>
    <t>Carthage 161 kV Substation GEN-2023-061 Interconnection (Non-Shared NU) (SWPA)</t>
  </si>
  <si>
    <t>Interconnection upgrades and cost estimates needed to interconnect GEN-2023-061 (100MW/Battery/Storage), into Carthage 161 kV Substation</t>
  </si>
  <si>
    <t>Carthage 161 kV Substation GEN-2023-061 Interconnection (TOIF) (SWPA)</t>
  </si>
  <si>
    <t>GEN-2023-063</t>
  </si>
  <si>
    <t>Catoosa - Owasso 88th 138 kV line GEN-2023-063 Interconnection (Non-Shared NU) (AEP)</t>
  </si>
  <si>
    <t>Interconnection upgrades and cost estimates needed to interconnect GEN-2023-063 (135MW/Hybrid), into Catoosa - Owasso 88th 138 kV line</t>
  </si>
  <si>
    <t>Catoosa - Owasso 88th 138 kV line GEN-2023-063 Interconnection (TOIF) (AEP)</t>
  </si>
  <si>
    <t>GEN-2023-064</t>
  </si>
  <si>
    <t>RS Kerr-Stigler 161 kV line GEN-2023-064 Interconnection (Non-Shared NU) (SWPA)</t>
  </si>
  <si>
    <t>Interconnection upgrades and cost estimates needed to interconnect GEN-2023-064 (200MW/Hybrid), into RS Kerr-Stigler 161 kV line</t>
  </si>
  <si>
    <t>RS Kerr-Stigler 161 kV line GEN-2023-064 Interconnection (TOIF) (SWPA)</t>
  </si>
  <si>
    <t>GEN-2023-069</t>
  </si>
  <si>
    <t>Tupelo - Atoka 138 kV Line GEN-2023-069 Interconnection (Non-Shared NU) (WFEC)</t>
  </si>
  <si>
    <t>Interconnection upgrades and cost estimates needed to interconnect GEN-2023-069 (100MW/Hybrid), into Tupelo - Atoka 138 kV Line</t>
  </si>
  <si>
    <t>Tupelo - Atoka 138 kV Line GEN-2023-069 Interconnection (TOIF) (WFEC)</t>
  </si>
  <si>
    <t>GEN-2023-077</t>
  </si>
  <si>
    <t>Substation 3740 345 kV GEN-2023-077 Interconnection (TOIF) (OPPD)</t>
  </si>
  <si>
    <t>Interconnection upgrades and cost estimates needed to interconnect GEN-2023-077 (255MW/Thermal), into Substation 3740 345 kV</t>
  </si>
  <si>
    <t>Substation 3740 345 kV Interconnection (DISIS-2023-001) (OPPD)</t>
  </si>
  <si>
    <t>Interconnection upgrades and cost estimates needed to interconnect GEN-2023-077/078/079 (255MW/255MW/303MW/Thermal), into Substation 3740 345 kV</t>
  </si>
  <si>
    <t>GEN-2023-078</t>
  </si>
  <si>
    <t>Substation 3740 345 kV GEN-2023-078 Interconnection (TOIF) (OPPD)</t>
  </si>
  <si>
    <t>Interconnection upgrades and cost estimates needed to interconnect GEN-2023-078 (255MW/Thermal), into Substation 3740 345 kV</t>
  </si>
  <si>
    <t>GEN-2023-079</t>
  </si>
  <si>
    <t>Substation 3740 345 kV GEN-2023-079 Interconnection (TOIF) (OPPD)</t>
  </si>
  <si>
    <t>Interconnection upgrades and cost estimates needed to interconnect GEN-2023-079 (303MW/Thermal), into Substation 3740 345 kV</t>
  </si>
  <si>
    <t>GEN-2023-088</t>
  </si>
  <si>
    <t>Pharaoh 138 kV Substation GEN-2023-088 Interconnection (Non-Shared NU) (WFEC)</t>
  </si>
  <si>
    <t>Interconnection upgrades and cost estimates needed to interconnect GEN-2023-088 (117MW/Wind), into Pharaoh 138 kV Substation</t>
  </si>
  <si>
    <t>Pharaoh 138 kV Substation GEN-2023-088 Interconnection (TOIF) (WFEC)</t>
  </si>
  <si>
    <t>GEN-2023-092</t>
  </si>
  <si>
    <t>Unger - Frogville 138 kV line GEN-2023-092 Interconnection (Non-Shared NU) (WFEC)</t>
  </si>
  <si>
    <t>Interconnection upgrades and cost estimates needed to interconnect GEN-2023-092 (125MW/Hybrid), into Unger - Frogville 138 kV line</t>
  </si>
  <si>
    <t>Unger - Frogville 138 kV line GEN-2023-092 Interconnection (TOIF) (WFEC)</t>
  </si>
  <si>
    <t>GEN-2023-099</t>
  </si>
  <si>
    <t>Jeffery Energy Center 345 kV Substation GEN-2023-099 Interconnection (Non-Shared NU) (Evergy)</t>
  </si>
  <si>
    <t>Interconnection upgrades and cost estimates needed to interconnect GEN-2023-099 (300MW/Solar), into Jeffery Energy Center 345 kV Substation</t>
  </si>
  <si>
    <t>Jeffery Energy Center 345 kV Substation GEN-2023-099 Interconnection (TOIF) (Evergy)</t>
  </si>
  <si>
    <t>GEN-2023-102</t>
  </si>
  <si>
    <t>Degrasse 345 kV Substation GEN-2023-102 Interconnection (TOIF) (OGE)</t>
  </si>
  <si>
    <t>Interconnection upgrades and cost estimates needed to interconnect GEN-2023-102 (475MW/Hybrid), into Degrasse 345 kV Substation</t>
  </si>
  <si>
    <t>Degrasse 345 kV Substation Interconnection (DISIS-2023-001) (OGE)</t>
  </si>
  <si>
    <t>Interconnection upgrades and cost estimates needed to interconnect GEN-2023-100/102 (300/475MW/Hybrid), into Degrasse 345 kV Substation</t>
  </si>
  <si>
    <t>GEN-2023-104</t>
  </si>
  <si>
    <t>Mooreland - Noel 138 kV Line GEN-2023-104 Interconnection (Non-Shared NU) (WFEC)</t>
  </si>
  <si>
    <t>Interconnection upgrades and cost estimates needed to interconnect GEN-2023-104 (100MW/Hybrid), into Mooreland - Noel 138 kV Line</t>
  </si>
  <si>
    <t>Mooreland - Noel 138 kV Line GEN-2023-104 Interconnection (TOIF) (WFEC)</t>
  </si>
  <si>
    <t>GEN-2023-107</t>
  </si>
  <si>
    <t>Setab 345 kV Substation GEN-2023-107 Interconnection (TOIF) (SUNC)</t>
  </si>
  <si>
    <t>Interconnection upgrades and cost estimates needed to interconnect GEN-2023-107 (300MW/Wind), into Setab 345 kV</t>
  </si>
  <si>
    <t>Setab 345 kV Substation Interconnection (DISIS-2023-001) (SUNC)</t>
  </si>
  <si>
    <t>Interconnection upgrades and cost estimates needed to interconnect GEN-2023-107 (300MW/Wind), into Setab 345 kV Substation</t>
  </si>
  <si>
    <t>GEN-2023-120</t>
  </si>
  <si>
    <t>Kress 115 kV Substation GEN-2023-120 Interconnection (Non-Shared NU) (SPS)</t>
  </si>
  <si>
    <t>Interconnection upgrades and cost estimates needed to interconnect GEN-2023-120 (130MW/Solar), into Kress 115 kV Substation</t>
  </si>
  <si>
    <t>Kress 115 kV Substation GEN-2023-120 Interconnection (TOIF) (SPS)</t>
  </si>
  <si>
    <t>GEN-2023-132</t>
  </si>
  <si>
    <t>Jonesboro - Independence 161 kV GEN-2023-132 Interconnection (Non-Shared NU) (SWPA)</t>
  </si>
  <si>
    <t>Interconnection upgrades and cost estimates needed to interconnect GEN-2023-132 (150MW/Solar), into Jonesboro - Independence 161 kV</t>
  </si>
  <si>
    <t>Jonesboro - Independence 161 kV GEN-2023-132 Interconnection (TOIF) (SWPA)</t>
  </si>
  <si>
    <t>GEN-2023-135</t>
  </si>
  <si>
    <t>Lydia 345kV substation GEN-2023-135 Interconnection (Non-Shared NU) (AEP)</t>
  </si>
  <si>
    <t>Interconnection upgrades and cost estimates needed to interconnect GEN-2023-135 (52MW/Solar), into Lydia 345kV substation</t>
  </si>
  <si>
    <t>Lydia 345kV substation GEN-2023-135 Interconnection (TOIF) (AEP)</t>
  </si>
  <si>
    <t>GEN-2023-153</t>
  </si>
  <si>
    <t>Grant 115 kV Substation GEN-2023-153 Interconnection (Non-Shared NU) (Tri-State)</t>
  </si>
  <si>
    <t>Interconnection upgrades and cost estimates needed to interconnect GEN-2023-153 (120MW/Hybrid), into Grant 115 kV Substation</t>
  </si>
  <si>
    <t>Grant 115 kV Substation GEN-2023-153 Interconnection (TOIF) (Tri-State)</t>
  </si>
  <si>
    <t>GEN-2023-161</t>
  </si>
  <si>
    <t>Roman Nose 138 kV Substation GEN-2023-161 Interconnection (Non-Shared NU) (OGE)</t>
  </si>
  <si>
    <t>Interconnection upgrades and cost estimates needed to interconnect GEN-2023-161 (74.9MW/Battery/Storage), into Roman Nose 138 kV Substation</t>
  </si>
  <si>
    <t>Roman Nose 138 kV Substation GEN-2023-161 Interconnection (TOIF) (OGE)</t>
  </si>
  <si>
    <t>GEN-2023-170</t>
  </si>
  <si>
    <t>Salisbury 161 kV Substation GEN-2023-170 Interconnection (Non-Shared NU) (Evergy)</t>
  </si>
  <si>
    <t>Interconnection upgrades and cost estimates needed to interconnect GEN-2023-170 (150MW/Battery/Storage), into Salisbury 161 kV Substation</t>
  </si>
  <si>
    <t>Salisbury 161 kV Substation GEN-2023-170 Interconnection (TOIF) (Evergy)</t>
  </si>
  <si>
    <t>GEN-2023-171</t>
  </si>
  <si>
    <t>Sub M 161 kV Substation GEN-2023-171 Interconnection (Non-Shared NU) (INDN)</t>
  </si>
  <si>
    <t>Interconnection upgrades and cost estimates needed to interconnect GEN-2023-171 (150MW/Battery/Storage), into Sub M 161 kV Substation</t>
  </si>
  <si>
    <t>Sub M 161 kV Substation GEN-2023-171 Interconnection (TOIF) (INDN)</t>
  </si>
  <si>
    <t>Interconnection upgrades and cost estimates needed to interconnect GEN-2023-171 (150MW/Battery/Storage), into Sub M 161 kV Substation.</t>
  </si>
  <si>
    <t>GEN-2023-172</t>
  </si>
  <si>
    <t>Holcomb 345 kV GEN-2023-172 Interconnection (TOIF) (SUNC)</t>
  </si>
  <si>
    <t>Interconnection upgrades and cost estimates needed to interconnect GEN-2023-172 (200MW/Wind), into Holcomb 345 kV</t>
  </si>
  <si>
    <t>Holcomb 345 kV Interconnection (DISIS-2023-001) (SUNC)</t>
  </si>
  <si>
    <t>Interconnection upgrades and cost estimates needed to interconnect GEN-2023-172/173 (200/100MW/Wind), into Holcomb 345 kV</t>
  </si>
  <si>
    <t>GEN-2023-173</t>
  </si>
  <si>
    <t>Holcomb 345 kV GEN-2023-173 Interconnection (TOIF) (SUNC)</t>
  </si>
  <si>
    <t>Interconnection upgrades and cost estimates needed to interconnect GEN-2023-173 (100MW/Wind), into Holcomb 345 kV</t>
  </si>
  <si>
    <t>GEN-2023-177</t>
  </si>
  <si>
    <t>Paoli - Seminole 138 kV line tap GEN-2023-177 Interconnection (Non-Shared NU) (OGE)</t>
  </si>
  <si>
    <t>Interconnection upgrades and cost estimates needed to interconnect GEN-2023-177 (200MW/Solar), into Paoli - Seminole 138 kV line tap</t>
  </si>
  <si>
    <t>Paoli - Seminole 138 kV line tap GEN-2023-177 Interconnection (TOIF) (OGE)</t>
  </si>
  <si>
    <t>GEN-2023-193</t>
  </si>
  <si>
    <t>Pirkey - Whitney 138 kV Line GEN-2023-193 Interconnection (Non-Shared NU) (AEP)</t>
  </si>
  <si>
    <t>Interconnection upgrades and cost estimates needed to interconnect GEN-2023-193 (175MW/Hybrid), into Pirkey - Whitney 138 kV Line</t>
  </si>
  <si>
    <t>Pirkey - Whitney 138 kV Line GEN-2023-193 Interconnection (TOIF) (AEP)</t>
  </si>
  <si>
    <t>GEN-2023-199</t>
  </si>
  <si>
    <t>Twin Church 230 kV Substation GEN-2023-199 Interconnection (Non-Shared NU) (NPPD)</t>
  </si>
  <si>
    <t>Interconnection upgrades and cost estimates needed to interconnect GEN-2023-199 (250MW/Hybrid), into Twin Church 230 kV Substation</t>
  </si>
  <si>
    <t>Twin Church 230 kV Substation GEN-2023-199 Interconnection (TOIF) (NPPD)</t>
  </si>
  <si>
    <t>GEN-2023-204</t>
  </si>
  <si>
    <t>Welsh-Lydia 345kV Line GEN-2023-204 Interconnection (Non-Shared NU) (AEP)</t>
  </si>
  <si>
    <t>Interconnection upgrades and cost estimates needed to interconnect GEN-2023-204 (953MW/Thermal), into Welsh-Lydia 345kV Line</t>
  </si>
  <si>
    <t>Welsh-Lydia 345kV Line GEN-2023-204 Interconnection (TOIF) (AEP)</t>
  </si>
  <si>
    <t>GEN-2023-205</t>
  </si>
  <si>
    <t>McAlester City - Weleetka 138 kV line GEN-2023-205 Interconnection (Non-Shared NU) (AEP)</t>
  </si>
  <si>
    <t>Interconnection upgrades and cost estimates needed to interconnect GEN-2023-205 (180MW/Solar), into McAlester City - Weleetka 138 kV line</t>
  </si>
  <si>
    <t>McAlester City - Weleetka 138 kV line GEN-2023-205 Interconnection (TOIF) (AEP)</t>
  </si>
  <si>
    <t>GEN-2023-206</t>
  </si>
  <si>
    <t>Battlefield BESS 161 kV Substation GEN-2023-206 Interconnection (Non-Shared NU) (OGE)</t>
  </si>
  <si>
    <t>Interconnection upgrades and cost estimates needed to interconnect GEN-2023-206 (50MW/Battery/Storage), into Battlefield BESS 161 kV Substation</t>
  </si>
  <si>
    <t>Battlefield BESS 161 kV Substation GEN-2023-206 Interconnection (TOIF) (OGE)</t>
  </si>
  <si>
    <t>GEN-2023-210</t>
  </si>
  <si>
    <t>Prague - Chernicky 138 kV Line GEN-2023-210 Interconnection (Non-Shared NU) (WFEC)</t>
  </si>
  <si>
    <t>Interconnection upgrades and cost estimates needed to interconnect GEN-2023-210 (191MW/Solar), into Prague - Chernicky 138 kV Line</t>
  </si>
  <si>
    <t>Prague - Chernicky 138 kV Line GEN-2023-210 Interconnection (TOIF) (WFEC)</t>
  </si>
  <si>
    <t>GEN-2023-220</t>
  </si>
  <si>
    <t>Emporia Energy Center - Swissvale 345 kV Line GEN-2023-220 Interconnection (Non-Shared NU) (Evergy)</t>
  </si>
  <si>
    <t>Interconnection upgrades and cost estimates needed to interconnect GEN-2023-220 (250MW/Solar), into Emporia Energy Center - Swissvale 345 kV Line</t>
  </si>
  <si>
    <t>Emporia Energy Center - Swissvale 345 kV Line GEN-2023-220 Interconnection (TOIF) (Evergy)</t>
  </si>
  <si>
    <t>GEN-2023-221</t>
  </si>
  <si>
    <t>Emporia Energy Center - Swissvale 345 kV Line GEN-2023-221 Interconnection (Non-Shared NU) (Evergy)</t>
  </si>
  <si>
    <t>Interconnection upgrades and cost estimates needed to interconnect GEN-2023-221 (250MW/Solar), into Emporia Energy Center - Swissvale 345 kV Line</t>
  </si>
  <si>
    <t>Emporia Energy Center - Swissvale 345 kV Line GEN-2023-221 Interconnection (TOIF) (Evergy)</t>
  </si>
  <si>
    <t>GEN-2023-222</t>
  </si>
  <si>
    <t>New Beatrice Power Station 345 kV GEN-2023-222 Interconnection (TOIF) (NPPD)</t>
  </si>
  <si>
    <t>Interconnection upgrades and cost estimates needed to interconnect GEN-2023-222 (478MW/Thermal), into New Beatrice Power Station 345 kV</t>
  </si>
  <si>
    <t>New Beatrice Power Station 345 kV Interconnection (DISIS-2023-001) (NPPD)</t>
  </si>
  <si>
    <t>Interconnection upgrades and cost estimates needed to interconnect GEN-2023-222/223 (478/239MW/Thermal), into New Beatrice Power Station 345 kV</t>
  </si>
  <si>
    <t>GEN-2023-223</t>
  </si>
  <si>
    <t>New Beatrice Power Station 345 kV GEN-2023-223 Interconnection (TOIF) (NPPD)</t>
  </si>
  <si>
    <t>Interconnection upgrades and cost estimates needed to interconnect GEN-2023-223 (239MW/Thermal), into New Beatrice Power Station 345 kV</t>
  </si>
  <si>
    <t>GEN-2023-224</t>
  </si>
  <si>
    <t>Olive Creek 345 kV Substation GEN-2023-224 Interconnection (TOIF) (NPPD)</t>
  </si>
  <si>
    <t>Interconnection upgrades and cost estimates needed to interconnect GEN-2023-224 (478MW/Thermal), into Olive Creek 345 kV Substation</t>
  </si>
  <si>
    <t>Olive Creek 345 kV Substation Interconnection (DISIS-2023-001) (NPPD)</t>
  </si>
  <si>
    <t>Interconnection upgrades and cost estimates needed to interconnect GEN-2023-224/225 (478/217MW/Thermal), into Olive Creek 345 kV Substation</t>
  </si>
  <si>
    <t>GEN-2023-225</t>
  </si>
  <si>
    <t>Olive Creek 345 kV Substation GEN-2023-225 Interconnection (TOIF) (NPPD)</t>
  </si>
  <si>
    <t>Interconnection upgrades and cost estimates needed to interconnect GEN-2023-225 (217MW/Thermal), into Olive Creek 345 kV Substation</t>
  </si>
  <si>
    <t>GEN-2023-229</t>
  </si>
  <si>
    <t>Southwestern Power Station 138 kV Sub (SWS4) GEN-2023-229 Interconnection (Non-Shared NU) (AEP)</t>
  </si>
  <si>
    <t>Interconnection upgrades and cost estimates needed to interconnect GEN-2023-229 (230MW/Wind), into Southwestern Power Station 138 kV Substation (SWS4)</t>
  </si>
  <si>
    <t>Southwestern Power Station 138 kV Substation (SWS4) GEN-2023-229 Interconnection (TOIF) (AEP)</t>
  </si>
  <si>
    <t>GEN-2023-230</t>
  </si>
  <si>
    <t>Red Pointe 138 kV Substation GEN-2023-230 Interconnection (Non-Shared NU) (AEP)</t>
  </si>
  <si>
    <t>Interconnection upgrades and cost estimates needed to interconnect GEN-2023-230 (150MW/Hybrid), into Red Pointe 138 kV Substation</t>
  </si>
  <si>
    <t>Red Pointe 138 kV Substation GEN-2023-230 Interconnection (TOIF) (AEP)</t>
  </si>
  <si>
    <t>GEN-2023-241</t>
  </si>
  <si>
    <t>Winnsboro 138 kV Substation GEN-2023-241 Interconnection (Non-Shared NU) (AEP)</t>
  </si>
  <si>
    <t>Interconnection upgrades and cost estimates needed to interconnect GEN-2023-241 (93MW/Solar), into Winnsboro 138 kV Substation</t>
  </si>
  <si>
    <t>Winnsboro 138 kV Substation GEN-2023-241 Interconnection (TOIF) (AEP)</t>
  </si>
  <si>
    <t>Finney-Carpenter 345 KV line</t>
  </si>
  <si>
    <t>Liberty South 161 kV Substation</t>
  </si>
  <si>
    <t>Clear Water - Waco 138 kV line</t>
  </si>
  <si>
    <t>Cleveland - Amber Tap 138 kV Line</t>
  </si>
  <si>
    <t>Nearman 161 kV Substation</t>
  </si>
  <si>
    <t>Lula 138 kV Substation</t>
  </si>
  <si>
    <t>Kerr Grove 161 kV</t>
  </si>
  <si>
    <t>Pawnee Switch 138 kV</t>
  </si>
  <si>
    <t>Tap Rockhill to South Shreveport 138 kV line</t>
  </si>
  <si>
    <t>Carthage 161 kV Substation</t>
  </si>
  <si>
    <t>Catoosa - Owasso 88th 138 kV line</t>
  </si>
  <si>
    <t>RS Kerr-Stigler 161 kV line</t>
  </si>
  <si>
    <t>Tupelo - Atoka 138 kV Line</t>
  </si>
  <si>
    <t>Substation 3740 345 kV</t>
  </si>
  <si>
    <t>Pharaoh 138 kV Substation</t>
  </si>
  <si>
    <t>Unger - Frogville 138 kV line</t>
  </si>
  <si>
    <t>Jeffery Energy Center 345 kV Substation</t>
  </si>
  <si>
    <t>Degrasse 345 kV Substation</t>
  </si>
  <si>
    <t>Mooreland - Noel 138 kV Line</t>
  </si>
  <si>
    <t xml:space="preserve">Setab 345 kV </t>
  </si>
  <si>
    <t>Kress 115 kV Substation</t>
  </si>
  <si>
    <t xml:space="preserve">Jonesboro - Independence 161 kV </t>
  </si>
  <si>
    <t>Lydia 345kV substation</t>
  </si>
  <si>
    <t>Grant 115 kV Substation</t>
  </si>
  <si>
    <t>Roman Nose 138 kV Substation</t>
  </si>
  <si>
    <t>Salisbury 161 kV Substation</t>
  </si>
  <si>
    <t>Sub M 161 kV Substation</t>
  </si>
  <si>
    <t xml:space="preserve">Holcomb 345 kV </t>
  </si>
  <si>
    <t>Paoli - Seminole 138 kV line tap</t>
  </si>
  <si>
    <t>Pirkey - Whitney 138 kV Line</t>
  </si>
  <si>
    <t>Twin Church 230 kV Substation</t>
  </si>
  <si>
    <t xml:space="preserve">Welsh-Lydia 345kV Line </t>
  </si>
  <si>
    <t>McAlester City - Weleetka 138 kV line</t>
  </si>
  <si>
    <t>Battlefield BESS 161 kV Substation</t>
  </si>
  <si>
    <t>Prague - Chernicky 138 kV Line</t>
  </si>
  <si>
    <t>Emporia Energy Center - Swissvale 345 kV Line</t>
  </si>
  <si>
    <t>New Beatrice Power Station 345 kV</t>
  </si>
  <si>
    <t>Olive Creek 345 kV Substation</t>
  </si>
  <si>
    <t>Southwestern Power Station 138 kV Substation (SWS4)</t>
  </si>
  <si>
    <t>Red Pointe 138 kV Substation</t>
  </si>
  <si>
    <t>Winnsboro 138 kV Substation</t>
  </si>
  <si>
    <t>KACY</t>
  </si>
  <si>
    <t>SWPA</t>
  </si>
  <si>
    <t>OPPD</t>
  </si>
  <si>
    <t>Tri-State</t>
  </si>
  <si>
    <t>INDN</t>
  </si>
  <si>
    <t>Finney County, KS</t>
  </si>
  <si>
    <t>Clay County, MO</t>
  </si>
  <si>
    <t>Sedgwick County, KS</t>
  </si>
  <si>
    <t>Grady County, OK</t>
  </si>
  <si>
    <t>Wyandotte County, KS</t>
  </si>
  <si>
    <t>Coal County, OK</t>
  </si>
  <si>
    <t>Mayes County, OK</t>
  </si>
  <si>
    <t>Pawnee County, OK</t>
  </si>
  <si>
    <t>Harrison &amp; Panola County, TX</t>
  </si>
  <si>
    <t>Jasper County, MO</t>
  </si>
  <si>
    <t>Rogers County, OK</t>
  </si>
  <si>
    <t>LeFlore County, OK</t>
  </si>
  <si>
    <t>Atoka County, OK</t>
  </si>
  <si>
    <t>Cass County, NE</t>
  </si>
  <si>
    <t>Okfuskee &amp; Okmulgee County, OK</t>
  </si>
  <si>
    <t>Choctaw County, OK</t>
  </si>
  <si>
    <t>Jackson County, KS</t>
  </si>
  <si>
    <t>Woods County, OK</t>
  </si>
  <si>
    <t>Finney &amp; Kearny County, KS</t>
  </si>
  <si>
    <t>Swisher County, TX</t>
  </si>
  <si>
    <t>Craighead County, AR</t>
  </si>
  <si>
    <t>Bowie County, TX</t>
  </si>
  <si>
    <t>Perkins County, NE</t>
  </si>
  <si>
    <t>Blaine County, OK</t>
  </si>
  <si>
    <t>Chariton County, MO</t>
  </si>
  <si>
    <t>Jackson County, MO</t>
  </si>
  <si>
    <t>Kearny County, KS</t>
  </si>
  <si>
    <t>Garvin County, OK</t>
  </si>
  <si>
    <t>Harrison County, TX</t>
  </si>
  <si>
    <t>Dakota  County, NE</t>
  </si>
  <si>
    <t>Morris County, TX</t>
  </si>
  <si>
    <t>Hughes County, OK</t>
  </si>
  <si>
    <t>Sebastian County, AR</t>
  </si>
  <si>
    <t>Lincoln County, OK</t>
  </si>
  <si>
    <t>Osage County, KS</t>
  </si>
  <si>
    <t>Gage County, NE</t>
  </si>
  <si>
    <t>Gage  County, NE</t>
  </si>
  <si>
    <t>Lancaster County, NE</t>
  </si>
  <si>
    <t>Caddo County, OK</t>
  </si>
  <si>
    <t>Bossier County, LA</t>
  </si>
  <si>
    <t>Franklin &amp; Wood County, TX</t>
  </si>
  <si>
    <t>Omaha Public Power District</t>
  </si>
  <si>
    <t>Nebraska Public Power District</t>
  </si>
  <si>
    <t>Independence Power &amp; Light</t>
  </si>
  <si>
    <t>Board of Public Utilities of Kansas City</t>
  </si>
  <si>
    <t>Oklahoma Gas &amp; Electric</t>
  </si>
  <si>
    <t>Southwestern Power Administration</t>
  </si>
  <si>
    <t>Tri-State Generation and Transmission Association</t>
  </si>
  <si>
    <t>ASGI-2023-001</t>
  </si>
  <si>
    <t>Executive Summary: DISIS-2023-001 Interconnection Facilities Study Report</t>
  </si>
  <si>
    <t>DISIS-2023-001 Facility Studies Postings</t>
  </si>
  <si>
    <t>DIS-23-1</t>
  </si>
  <si>
    <t>Ninty (90) 3.78 MW SUNGROW SG4400UD-MV-US inverters</t>
  </si>
  <si>
    <t>One</t>
  </si>
  <si>
    <t>238/317/396</t>
  </si>
  <si>
    <t>approximately 2.06 mile</t>
  </si>
  <si>
    <t>Seventy-six (76) 3.45 MW SMA SCS 3450 UP-US inverters</t>
  </si>
  <si>
    <t>Two</t>
  </si>
  <si>
    <t>72/96/120</t>
  </si>
  <si>
    <t>approximately 0.1 mile</t>
  </si>
  <si>
    <t>Thirty-five (35) 3.86 MW SUNGROW SG4400UD-MV-US inverters</t>
  </si>
  <si>
    <t>93/124/154</t>
  </si>
  <si>
    <t>approximately 1.6 mile</t>
  </si>
  <si>
    <t>Fifty-five (55) 3.86 MW SUNGROW SG4400UD-MV-US inverters</t>
  </si>
  <si>
    <t>146/194/242</t>
  </si>
  <si>
    <t>approximately 0.96 mile</t>
  </si>
  <si>
    <t>Fifty-four (54) 3.86 MW SUNGROW SG4400UD-MV-US inverters</t>
  </si>
  <si>
    <t>Thirty (30) 3.44 MW Power Electronics PCSM FP4200M inverters</t>
  </si>
  <si>
    <t>88/107/126</t>
  </si>
  <si>
    <t>approximately 0.12 mile</t>
  </si>
  <si>
    <t>Forty-four (44) 3.44 MW Power Electronics PCSM FP4200M inverters</t>
  </si>
  <si>
    <t>130/158/186</t>
  </si>
  <si>
    <t>approximately 0.01 mile</t>
  </si>
  <si>
    <t>Fifty (50) 3.86 MW SUNGROW SG4400UD-MV-UD inverters and ten (10) 20.286 MW gas turbines</t>
  </si>
  <si>
    <t>144/192/240 and 138/180/225</t>
  </si>
  <si>
    <t>approximately 0.4 mile</t>
  </si>
  <si>
    <t>Thirty-two (32) SMA SCS 3800 UP</t>
  </si>
  <si>
    <t>75/100/125</t>
  </si>
  <si>
    <t>Forty-four (44) Sungrow SG3600UD-MV and thirty-six (36) Sungrow SC5000UD-MV inverters</t>
  </si>
  <si>
    <t>96/128/160</t>
  </si>
  <si>
    <t>approximately 0.26 mile</t>
  </si>
  <si>
    <t xml:space="preserve">Sixty-five (65) Sungrow SG3600UD-MV and fifty-three (53) Sungrow SC5000UD-MV inverters </t>
  </si>
  <si>
    <t>142/190/237</t>
  </si>
  <si>
    <t>approximately 0.13 mile</t>
  </si>
  <si>
    <t>Thirty-five (35) Sungrow SG3600UD and Eleven (11) Sungrow SC5000UD inverters</t>
  </si>
  <si>
    <t>approximately 0.04 mile</t>
  </si>
  <si>
    <t>One 303 MW 800H Gas Turbine</t>
  </si>
  <si>
    <t>235/315/390</t>
  </si>
  <si>
    <t>N/A</t>
  </si>
  <si>
    <t>twenty-six26 Vestas V163 4.5 MW wind turbines</t>
  </si>
  <si>
    <t>105/128/150</t>
  </si>
  <si>
    <t>approximately 0.09 mile</t>
  </si>
  <si>
    <t>Forty-three (43) Sungrow SG3600UD and thirteen (13) Sungrow SC5000UD inverters</t>
  </si>
  <si>
    <t>93/124/155</t>
  </si>
  <si>
    <t>Eighty (80) 3.75 MW PE HEM FP4200M inverters</t>
  </si>
  <si>
    <t>102/136/170</t>
  </si>
  <si>
    <t>approximately 6 mile</t>
  </si>
  <si>
    <t>One Hunderd Sixty-one (161) Sungrow SG 3600 UD (Solar) and thirty-nine (39) Sungrow SC 5000 UD-MV (BESS)</t>
  </si>
  <si>
    <t>Four</t>
  </si>
  <si>
    <t>approximately 10 mile</t>
  </si>
  <si>
    <t>Sixty-eight (68) Vestas v163 4.5 MW wind turbines</t>
  </si>
  <si>
    <t>110/147/184</t>
  </si>
  <si>
    <t>approximately 15.51 mile</t>
  </si>
  <si>
    <t>Thirty-five (35) PE HEM FP4200M inverters</t>
  </si>
  <si>
    <t>90/120/150</t>
  </si>
  <si>
    <t>Thirty-three (33) Sungrow SG 4400UD</t>
  </si>
  <si>
    <t>Seventy-five (75) TMEIC, PVU-L0840GR inverters</t>
  </si>
  <si>
    <t>34/46/55</t>
  </si>
  <si>
    <t>approximately 0.95 mile</t>
  </si>
  <si>
    <t>Thirty-two (32) Power Electronics Freesun Gen3 4200 M inverters</t>
  </si>
  <si>
    <t>337/450/562</t>
  </si>
  <si>
    <t>approximately 1.98 mile</t>
  </si>
  <si>
    <t>Twenty-one (21) Power Electronics FP4200FM inverters</t>
  </si>
  <si>
    <t>85/115/115</t>
  </si>
  <si>
    <t>approximately 1.15 mile</t>
  </si>
  <si>
    <t>Forty-three (43) Power Electronics PCSK FP4200K inverters</t>
  </si>
  <si>
    <t>100/133/167</t>
  </si>
  <si>
    <t>approximately 0.20 mile</t>
  </si>
  <si>
    <t>approximatley 0.01 mile</t>
  </si>
  <si>
    <t>Forty-six (46) Vestas v163 4.5 MW wind turbines</t>
  </si>
  <si>
    <t>125/138/150</t>
  </si>
  <si>
    <t>approximately 2.5 mile</t>
  </si>
  <si>
    <t>Twenty-three (23) Vestas v163 4.5 wind turbines</t>
  </si>
  <si>
    <t>Fifty-one (51) Sungrow 4400UD-MV-US inverters</t>
  </si>
  <si>
    <t>approxmately 0.05 mile</t>
  </si>
  <si>
    <t>Fifty (50) Sungrow SG4400UD-MV inverters</t>
  </si>
  <si>
    <t>129/172/215</t>
  </si>
  <si>
    <t>Eighty-five (85) Sungrow SG3600UD inverters and sixty-two (62) Sungrow SC5000UD inverters</t>
  </si>
  <si>
    <t>177/236/295</t>
  </si>
  <si>
    <t>approximately 0.02 mile</t>
  </si>
  <si>
    <t>One 480 MW combustion turbine</t>
  </si>
  <si>
    <t>337/420/562</t>
  </si>
  <si>
    <t>approximately 0.2 mile</t>
  </si>
  <si>
    <t>Forty-eight (48) Sungrow SG 4400UD inverters</t>
  </si>
  <si>
    <t>156/190/223</t>
  </si>
  <si>
    <t>Thirteen (13) Power Electronics FS4200M inverters</t>
  </si>
  <si>
    <t>141/188/235</t>
  </si>
  <si>
    <t>approximately 0.03 mile</t>
  </si>
  <si>
    <t>Fifty-two (52)  Sungrow SG4400UD inverters</t>
  </si>
  <si>
    <t>138/184/229</t>
  </si>
  <si>
    <t>approximately 0.05 mile</t>
  </si>
  <si>
    <t>Seventy (70) Power Electronics HEM FS4010M inverters</t>
  </si>
  <si>
    <t xml:space="preserve">167/225/281 </t>
  </si>
  <si>
    <t>approximately 0.11 mile</t>
  </si>
  <si>
    <t>Two (2) 282.6 MVA GE generators</t>
  </si>
  <si>
    <t>180/240/300</t>
  </si>
  <si>
    <t>One (1) 282.2 MVA GE generator</t>
  </si>
  <si>
    <t>approximately 0.47 mile</t>
  </si>
  <si>
    <t>Twelve (12) Wartsila 18V50DF inverters</t>
  </si>
  <si>
    <t>Seventy-two (72) Power Electronics HEM FS4200M inverters</t>
  </si>
  <si>
    <t>100/134/167</t>
  </si>
  <si>
    <t>approximately 9.26 mile</t>
  </si>
  <si>
    <t>Twenty-five (25)MVPS 4400-S2-US inverters</t>
  </si>
  <si>
    <t>approximately 1.9 mile</t>
  </si>
  <si>
    <t>approximately 1.14 mile</t>
  </si>
  <si>
    <t>Twenty-five (25) Power Electronics HEM FS4200M inverters</t>
  </si>
  <si>
    <t>65/87/108</t>
  </si>
  <si>
    <t>SPP</t>
  </si>
  <si>
    <t>Initial draft report issued.</t>
  </si>
  <si>
    <t>NRIS</t>
  </si>
  <si>
    <t>Build New Phantom to Crossroads to Potter 765 kV Line</t>
  </si>
  <si>
    <t>Contingent</t>
  </si>
  <si>
    <t>Expand the existing Phantom 345 kV substation to 765 kV with new terminals to accommodate new line from Phantom to Crossroads to Potter County.
Install new 765/345 transformer at Phantom 765 kV substation 
Expand the existing Crossroads 345 kV substation to 765 kV with new terminals to accommodate new line from Phantom to Crossroads to Potter County.
Install new 765/345 transformer at Crossroads 765 kV substation 
Expand the existing Potter County 345 kV substation to 765 kV with new terminals to accommodate new line from Phantom to Crossroads to Potter County.
Install new 765/345 transformer at Potter County 765 kV substation 
Build a new Phantom to Crossroads 765 kV line (144.57 miles) to a minimum rating of 5300 MVA
Build a new Crossroads to Potter County 765 kV line (148.47 miles) to a minimum rating of 5300 MVA</t>
  </si>
  <si>
    <t>Tuco Int 345/230 kV Transformer Replacement</t>
  </si>
  <si>
    <t>Replace Tuco Int 345/230 kV Transformer to a minimum of 655 MVA</t>
  </si>
  <si>
    <t>Build New Beckham to Potter 345 kV Line Ckt 2</t>
  </si>
  <si>
    <t>Build a second Beckham to Potter 345 kV line (149.64 miles) to a minimum rating of 1792 MVA</t>
  </si>
  <si>
    <t>Hobbs to Andrews Voltage Conversion</t>
  </si>
  <si>
    <t>Convert the existing Hobbs to Andrews 230 kV line to 345 kV. Transmission line is built for 345 kV operation. Terminate the Hobbs end at the Hobbs 345 kV substation and replace the Andrews 230/115 kV transformers with a single 345/115 kV transformer.</t>
  </si>
  <si>
    <t>Chisholm - Woodward - Border 345 kV Ckt 1 (AEP)</t>
  </si>
  <si>
    <t>Build 0.84-miles of new 345 kV line from a new tap on the Woodward to Border 345 kV line to Chisholm with a summer emergency rating of 1792 MVA. Oklahoma Gas and Electric Co. and American Electric Power shall decide who shall build how much of these Network Upgrades and shall provide such information, along with specific cost estimates for each DTO's portion of the Network Upgrades, to SPP in its response to this NTC</t>
  </si>
  <si>
    <t>Build New G17-151-Tap to Border 345 kV Line</t>
  </si>
  <si>
    <t>Build a new G17-151-Tap to Border 345 kV line (126 miles) to a minimum rating of 1195 MVA</t>
  </si>
  <si>
    <t>Build New Tolk to Potter County 345 kV Line</t>
  </si>
  <si>
    <t>Build a new 115.0 mile 345 kV circuit from Tolk to Potter with a standard rating of 1792 MVA</t>
  </si>
  <si>
    <t>Switch Out Carpenter Line Reactor</t>
  </si>
  <si>
    <t>Current Study</t>
  </si>
  <si>
    <t>Switch out the Carpenter 25 MVAR line reactor on the Carpenter to Hitchland 345 kV line. Line reactor is not remote switchable.</t>
  </si>
  <si>
    <t>Build Second Red Willow 345/115 kV Transformer</t>
  </si>
  <si>
    <t>Build a second 345/115kV transformer at Red Willow</t>
  </si>
  <si>
    <t>Switch Out Finney Line Reactors</t>
  </si>
  <si>
    <t>Switch out the Finney (50 MVAR) - Carpenter (25 MVAR) 345kV line reactors. Line reactors are not remote switchable.</t>
  </si>
  <si>
    <t>Build a new SPERVIL7 to G21-068-TAP 345 kV line 2</t>
  </si>
  <si>
    <t>Build a new 345kV line from SPERVIL7 to G21-068-TAP with an emergency rating of 1792 MVA</t>
  </si>
  <si>
    <t>Switch out Axtell to G16-050-TAP 345 kV line reactor at Axtell  (50 MVAR)</t>
  </si>
  <si>
    <t>Build a new EMPEC 7 to GEN-2021-096 345 kV line 1</t>
  </si>
  <si>
    <t>Build a new EMPEC 7 to GEN-2021-096 345 kV line 1 (30 miles) to a standard rating of 1180 MVA</t>
  </si>
  <si>
    <t>82111,
82112,
82115</t>
  </si>
  <si>
    <t>Line - Cogar - OU SW 138 kV</t>
  </si>
  <si>
    <t>Convert 13.8 mile 69 kV line from Cleveland Jct - Amber Tap to 138 kV.
Convert 11.1 miles of double circuit 69 kV line from Cleveland Junction - Anadarko to single circuit 138 kV.
Convert 12.0 mile 69 kV line from Cogar - Cleveland Junction to 138 kV.</t>
  </si>
  <si>
    <t>Rebuild WOODWRD4 to WINDFRM4 138kV line 1</t>
  </si>
  <si>
    <t>Rebuild the existing WOODWRD4 to WINDFRM4 138 kV line 1 (12.07 miles) to a minimum rating of 200 MVA</t>
  </si>
  <si>
    <t>Reconfigure Little City to Brown 138 kV Line</t>
  </si>
  <si>
    <t>Move Little City to Brown 138 kV Substation from Brown Tap 138 kV Substation</t>
  </si>
  <si>
    <t>Lula 138 kV Substation Reconfiguration</t>
  </si>
  <si>
    <t>Lula 138 kV (GEN-2023-038 POI) subtation to be reconfigured to invalidate the P4 fault during facility study.
(The Interconnection costs include the estimate to invalidate the P4 contingency)</t>
  </si>
  <si>
    <t>Rebuild the RIV4525 to G20-079-TAP 161kV Line 1</t>
  </si>
  <si>
    <t>Rebuild the existing RIV4525 to G20-079-TAP 161 kV line 1 (5.47 miles) to a minimum rating of 650 MVA</t>
  </si>
  <si>
    <t>170380/170392/170393</t>
  </si>
  <si>
    <t>Line - Elm Creek 345 kV - Tobias 345 kV New Line</t>
  </si>
  <si>
    <t>Build a new TOBIAS 3 to ELMCREEK7 345 kV line 1 (85.2 miles) to a standard rating of 1792 MVA</t>
  </si>
  <si>
    <t>143660,
143661,
143662</t>
  </si>
  <si>
    <t>Line - S3454 - S3740 345 kV</t>
  </si>
  <si>
    <t>Install terminal equipment at S3454 substation 345 kV to support a new 345 kV line from S3454 to S3740.
Install terminal equipment at S3740 substation 345 kV to support a new 345 kV line from S3454 to S3740.
Build an approximately 29 mile 345 kV line from S3454 to S3740 Ckt 1.</t>
  </si>
  <si>
    <t>Rebuild NOELSW4 to ROSEVLY4 138 kV line 1</t>
  </si>
  <si>
    <t>Rebuild the NOELSW4 to ROSEVALY4 138 kV line CKT1 (8.15 miles) to a minimum rating of 200 MVA</t>
  </si>
  <si>
    <t>Rebuild the existing 5HEBER.N# to GREERSF5 161 kV line</t>
  </si>
  <si>
    <t>Rebuild the 5HEBER.N# to GREERSF5 161 kV line CKT1 (1.6 miles) to a minimum rating of 228 MVA</t>
  </si>
  <si>
    <t>144231,
144238,
144237,
144230,
143714,
144236</t>
  </si>
  <si>
    <t>Multi - Tande - Finstad - Leland Olds 345 kV</t>
  </si>
  <si>
    <t>Build a 48 mile 345 kV line from Finstad to Tande.
Build a new 345 kV Substation including 345 kV terminals for lines from Leland Olds 345 kV substation, Tande 345 kV substation and high side terminal equipment for Finstad 345/115 kV Ckt 1 transformer and Finstad 345/115 kV Ckt 2 transformer
Install a switched shunt at Finstad.
Build a new 345 kV Substation with terminal equipment to support a new line from Finstad 345 kV substation.
Install new terminal equipment at Tande to support a new 345 kV line from Finstad. Install a series compensation device at Finstad or Tande.
Build a 123 mile 345 kV line from Leland Olds to Finstad.</t>
  </si>
  <si>
    <t>Rebuild the AXTELL 7 to KEARNEY7 115kV Line 1</t>
  </si>
  <si>
    <t>Rebuild the existing AXTELL 7 to KEARNEY7 115 kV line 1 (10.74 miles) to a minimum rating of 254 MVA
(minimum rating of 255 MVA is required for DISIS-2023-001, NPPD has confirmed the rebuild from DISIS-2021-001 Cluster can achieve it)</t>
  </si>
  <si>
    <t>Build a new AXTELL 345/115 kV Transformer 2</t>
  </si>
  <si>
    <t>Build a new AXTELL 345/115 kV Transformer 2 to a minimum rating of 336 MVA</t>
  </si>
  <si>
    <t>Build the Daykin 345 kV Substation</t>
  </si>
  <si>
    <t>Tap the new Tobias to Elm Creek 345 kV line and build a 345 kV Substation (Daykin)</t>
  </si>
  <si>
    <t>Build a new Beatrice Power Station 345/115 kV to MONOLITH 3 345 kV line 1</t>
  </si>
  <si>
    <t>Build a new Beatrice Power Station to Monolith 345 kV line 1 (approximately 23 miles) to a standard rating of 1793 MVA</t>
  </si>
  <si>
    <t>Build a new Beatrice Power Station 345/115 kV to DAYKIN 345 kV line 1</t>
  </si>
  <si>
    <t>Build a new Beatrice Power Station to Daykin 345 kV line 1 (approximately 22 miles) to a standard rating of 1793 MVA</t>
  </si>
  <si>
    <t>Rebuild the existing LOWELL7 to MINDEN7 115 kV line</t>
  </si>
  <si>
    <t>Rebuild the LOWELL7 to MINDEN7 115 kV line CKT1 (10.75 miles) to a minimum rating of 128 MVA</t>
  </si>
  <si>
    <t>71963,
71964,
71965,
71966,
71967,
71968</t>
  </si>
  <si>
    <t>Multi - Sheldon - Monolith 115 kV</t>
  </si>
  <si>
    <t>Tap the existing 345 kV line from Moore to Cooper to construct the new Monolith substation approximately 1 mile from Moore.  Install any necessary 345 kV terminal equipment.
Add a new 345/115 kV ckt 1 transformer at Monolith substation.
Add a new 345/115 kV ckt 2 transformer at Monolith substation.
Re-terminate LES SW 7th &amp; Bennet - Sheldon 115 kV line at Monolith 115 kV sub rather than Sheldon 115 kV sub. Construct new 115 kV line interconnections into Monolith substation.
Re-terminate Firth - Sheldon 115 kV line at Monolith 115 kV sub rather than Sheldon 115 kV sub. Install any necessary 115 kV terminal equipment.
Upgrade all terminal equipment in northern half of Sheldon 115 kV substation to achieve Sheldon - Monolith 115 kV line rating of no less than 400/400 MVA</t>
  </si>
  <si>
    <t>Upgrade Cost Responsibility</t>
  </si>
  <si>
    <t>Eligible</t>
  </si>
  <si>
    <t>AEPW/OKGE</t>
  </si>
  <si>
    <t>BEPC</t>
  </si>
  <si>
    <t>NPPD/ITCGP</t>
  </si>
  <si>
    <t>GMO</t>
  </si>
  <si>
    <t>SEPC</t>
  </si>
  <si>
    <t>OGE/SPS</t>
  </si>
  <si>
    <t>170593, 170608</t>
  </si>
  <si>
    <t>170594, 170609</t>
  </si>
  <si>
    <t>171455, 171456</t>
  </si>
  <si>
    <t>EES/SWPA</t>
  </si>
  <si>
    <t>EDE/GMO</t>
  </si>
  <si>
    <t>170693, 170694</t>
  </si>
  <si>
    <t>ITCGP/NPPD</t>
  </si>
  <si>
    <t>170651, 170655</t>
  </si>
  <si>
    <t>GEN-2023-006</t>
  </si>
  <si>
    <t>GEN-2023-023</t>
  </si>
  <si>
    <t>GEN-2023-028</t>
  </si>
  <si>
    <t>GEN-2023-032</t>
  </si>
  <si>
    <t>GEN-2023-036</t>
  </si>
  <si>
    <t>GEN-2023-049</t>
  </si>
  <si>
    <t>GEN-2023-050</t>
  </si>
  <si>
    <t>GEN-2023-075</t>
  </si>
  <si>
    <t>GEN-2023-081</t>
  </si>
  <si>
    <t>GEN-2023-085</t>
  </si>
  <si>
    <t>GEN-2023-116</t>
  </si>
  <si>
    <t>GEN-2023-134</t>
  </si>
  <si>
    <t>GEN-2023-138</t>
  </si>
  <si>
    <t>GEN-2023-169</t>
  </si>
  <si>
    <t>GEN-2023-191</t>
  </si>
  <si>
    <t>GEN-2023-231</t>
  </si>
  <si>
    <t>GEN-2023-237</t>
  </si>
  <si>
    <t>NU00A: Blackberry 345 kV Station Modifications</t>
  </si>
  <si>
    <t>NU04: 300794 5LAMAR 161 300950 5JASPER 161 1</t>
  </si>
  <si>
    <t>NU01: 300071 5CLINTN 161 300124 5HOLDENB2 161 1</t>
  </si>
  <si>
    <t>Modification to Blackberry 345 kV station required for GEN-2023-006 to interconnect on Blackberry-Wolf Creek 345 kV line</t>
  </si>
  <si>
    <t>Rebuild 12.8 mile long Jasper-Lamar 161 kV line to 1192 ACSR at 100C. Upgrade jumpers on both sides of line to 1192 ACSR.</t>
  </si>
  <si>
    <t>Rebuild 30.2 mile long segment of Clinton-Holden 161 kV line to 795 ACSR at 100C.</t>
  </si>
  <si>
    <t>NU05: 301451 2GRAY TP 69.0 512628 PENSA 2 69.0 1</t>
  </si>
  <si>
    <t>Rebuild 4.4 mile long Gray Tap-Pensacola 69 kV line to 795 ACSR at 100C.</t>
  </si>
  <si>
    <t>NU02: 300095 5MANSFDMN 161 773680 G23-085-TAP 161 1</t>
  </si>
  <si>
    <t>Upgrade Disconnect Switches at Mansfield on Mansfield-Logan 161 kV line to 2000 amp switches.</t>
  </si>
  <si>
    <t>NU03: 300131 4FISHERTP 138 300140 4SILVCTY 138 1</t>
  </si>
  <si>
    <t>Rebuild 14.7 mile long Fisher Tap-Silver City 138 kV line to 1192 ACSR at 100C. Upgrade jumpers on both sides of line to 1192 ACSR. Upgrade Wave Trap on the Fisher Tap-Silver City 138 kV line at the Silver City station to 2000 amps.</t>
  </si>
  <si>
    <t>NU06: 301563 5MOCITYB1 161 548808 ECKLES-161 161 1</t>
  </si>
  <si>
    <t>Rebuild 6.1 mile long Missouri City-Eckles 161 kV line to 1192 ACSS at 200C. Upgrade jumpers at Missouri City to 1192 ACSS at 200C.</t>
  </si>
  <si>
    <t>NU00B: Stigler 161 kV Station Modifications</t>
  </si>
  <si>
    <t>Modification to Stigler 161 kV station required for GEN-2023-064 to interconnect on RS Kerr-Stigler 161 kV line</t>
  </si>
  <si>
    <t>NU00C: Mansfield and Logan 161 kV Station Modifications</t>
  </si>
  <si>
    <t>Modification to Mansfield and Logan 161 kV stations required for GEN-2023-085 to interconnect on MansfieldLogan 161 kV line.</t>
  </si>
  <si>
    <t>NU00D: Missouri City 161 kV Station Modifications</t>
  </si>
  <si>
    <t>Modification to Missouri City 161 kV station required for GEN-2023-169 to interconnect on Missouri CityLiberty South 161 kV line.</t>
  </si>
  <si>
    <t>Published: 2/24/2026</t>
  </si>
  <si>
    <t>Revised interconnection and current study costs</t>
  </si>
  <si>
    <t>Updated cost for UID 171463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</si>
</sst>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
    <numFmt numFmtId="165" formatCode="&quot;$&quot;#,##0.00"/>
    <numFmt numFmtId="166" formatCode="_(&quot;$&quot;* #,##0_);_(&quot;$&quot;* \(#,##0\);_(&quot;$&quot;* &quot;-&quot;??_);_(@_)"/>
    <numFmt numFmtId="167" formatCode="&quot;$&quot;#,##0"/>
  </numFmts>
  <fonts count="28">
    <font>
      <sz val="11"/>
      <color theme="1"/>
      <name val="Calibri"/>
      <family val="2"/>
      <scheme val="minor"/>
    </font>
    <font>
      <sz val="11"/>
      <color theme="1"/>
      <name val="Calibri"/>
      <family val="2"/>
      <scheme val="minor"/>
    </font>
    <font>
      <sz val="12"/>
      <color theme="1"/>
      <name val="Segoe UI"/>
      <family val="2"/>
    </font>
    <font>
      <b/>
      <sz val="12"/>
      <color rgb="FFFFFFFF"/>
      <name val="Segoe UI"/>
      <family val="2"/>
    </font>
    <font>
      <sz val="8"/>
      <name val="Calibri"/>
      <family val="2"/>
      <scheme val="minor"/>
    </font>
    <font>
      <sz val="11"/>
      <color theme="1"/>
      <name val="Consolas"/>
      <family val="3"/>
    </font>
    <font>
      <sz val="10"/>
      <name val="Arial"/>
      <family val="2"/>
    </font>
    <font>
      <sz val="12"/>
      <name val="Segoe UI"/>
      <family val="2"/>
    </font>
    <font>
      <sz val="11"/>
      <color rgb="FF006100"/>
      <name val="Calibri"/>
      <family val="2"/>
      <scheme val="minor"/>
    </font>
    <font>
      <b/>
      <sz val="12"/>
      <color theme="1"/>
      <name val="Segoe UI"/>
      <family val="2"/>
    </font>
    <font>
      <sz val="11"/>
      <color theme="1"/>
      <name val="Segoe UI"/>
      <family val="2"/>
    </font>
    <font>
      <sz val="12"/>
      <color rgb="FF000000"/>
      <name val="Segoe UI"/>
      <family val="2"/>
    </font>
    <font>
      <u/>
      <sz val="11"/>
      <color theme="10"/>
      <name val="Calibri"/>
      <family val="2"/>
      <scheme val="minor"/>
    </font>
    <font>
      <b/>
      <sz val="18"/>
      <color theme="0"/>
      <name val="Segoe UI"/>
      <family val="2"/>
    </font>
    <font>
      <b/>
      <sz val="14"/>
      <color theme="1"/>
      <name val="Segoe UI"/>
      <family val="2"/>
    </font>
    <font>
      <b/>
      <sz val="14"/>
      <color rgb="FFFF0000"/>
      <name val="Segoe UI"/>
      <family val="2"/>
    </font>
    <font>
      <b/>
      <sz val="14"/>
      <name val="Segoe UI"/>
      <family val="2"/>
    </font>
    <font>
      <sz val="14"/>
      <color theme="1"/>
      <name val="Segoe UI"/>
      <family val="2"/>
    </font>
    <font>
      <b/>
      <sz val="16"/>
      <name val="Segoe UI"/>
      <family val="2"/>
    </font>
    <font>
      <sz val="14"/>
      <name val="Segoe UI"/>
      <family val="2"/>
    </font>
    <font>
      <b/>
      <sz val="16"/>
      <color theme="1"/>
      <name val="Segoe UI"/>
      <family val="2"/>
    </font>
    <font>
      <b/>
      <sz val="16"/>
      <color theme="0"/>
      <name val="Segoe UI"/>
      <family val="2"/>
    </font>
    <font>
      <sz val="18"/>
      <color theme="0"/>
      <name val="Segoe UI"/>
      <family val="2"/>
    </font>
    <font>
      <sz val="12"/>
      <color theme="1"/>
      <name val="Segoe iu"/>
    </font>
    <font>
      <sz val="12"/>
      <color theme="1"/>
      <name val="Segoe UI"/>
    </font>
    <font>
      <sz val="12"/>
      <color rgb="FF000000"/>
      <name val="Segoe UI"/>
    </font>
    <font>
      <b/>
      <sz val="12"/>
      <color rgb="FFFFFFFF"/>
      <name val="Segoe UI"/>
    </font>
    <font>
      <u/>
      <sz val="16"/>
      <color theme="10"/>
      <name val="Segoe UI"/>
      <family val="2"/>
    </font>
  </fonts>
  <fills count="8">
    <fill>
      <patternFill patternType="none"/>
    </fill>
    <fill>
      <patternFill patternType="gray125"/>
    </fill>
    <fill>
      <patternFill patternType="solid">
        <fgColor rgb="FF2399BB"/>
        <bgColor indexed="64"/>
      </patternFill>
    </fill>
    <fill>
      <patternFill patternType="solid">
        <fgColor rgb="FFC6EFCE"/>
      </patternFill>
    </fill>
    <fill>
      <patternFill patternType="solid">
        <fgColor theme="0" tint="-0.14999847407452621"/>
        <bgColor theme="0" tint="-0.14999847407452621"/>
      </patternFill>
    </fill>
    <fill>
      <patternFill patternType="solid">
        <fgColor rgb="FF1FBF92"/>
        <bgColor indexed="64"/>
      </patternFill>
    </fill>
    <fill>
      <patternFill patternType="solid">
        <fgColor rgb="FFD9D9D9"/>
        <bgColor rgb="FFD9D9D9"/>
      </patternFill>
    </fill>
    <fill>
      <patternFill patternType="solid">
        <fgColor rgb="FFFFFFFF"/>
        <bgColor rgb="FF000000"/>
      </patternFill>
    </fill>
  </fills>
  <borders count="24">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bottom style="medium">
        <color indexed="64"/>
      </bottom>
      <diagonal/>
    </border>
    <border>
      <left style="medium">
        <color rgb="FF000000"/>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thin">
        <color auto="1"/>
      </right>
      <top style="thin">
        <color theme="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applyNumberFormat="0" applyFill="0" applyBorder="0" applyAlignment="0" applyProtection="0"/>
    <xf numFmtId="0" fontId="8" fillId="3" borderId="0" applyNumberFormat="0" applyBorder="0" applyAlignment="0" applyProtection="0"/>
    <xf numFmtId="0" fontId="12" fillId="0" borderId="0" applyNumberFormat="0" applyFill="0" applyBorder="0" applyAlignment="0" applyProtection="0"/>
  </cellStyleXfs>
  <cellXfs count="138">
    <xf numFmtId="0" fontId="0" fillId="0" borderId="0" xfId="0"/>
    <xf numFmtId="0" fontId="3" fillId="2" borderId="5" xfId="0" applyFont="1" applyFill="1" applyBorder="1" applyAlignment="1">
      <alignment horizontal="left" vertical="top" wrapText="1"/>
    </xf>
    <xf numFmtId="10" fontId="3" fillId="2" borderId="5" xfId="2" applyNumberFormat="1" applyFont="1" applyFill="1" applyBorder="1" applyAlignment="1">
      <alignment horizontal="left" vertical="top" wrapText="1"/>
    </xf>
    <xf numFmtId="0" fontId="0" fillId="0" borderId="0" xfId="0" applyAlignment="1">
      <alignment horizontal="left"/>
    </xf>
    <xf numFmtId="0" fontId="10" fillId="0" borderId="0" xfId="0" applyFont="1"/>
    <xf numFmtId="0" fontId="2" fillId="0" borderId="0" xfId="0" applyFont="1"/>
    <xf numFmtId="0" fontId="11" fillId="0" borderId="0" xfId="0" applyFont="1" applyAlignment="1">
      <alignment horizontal="left"/>
    </xf>
    <xf numFmtId="0" fontId="13" fillId="2" borderId="12" xfId="0" applyFont="1" applyFill="1" applyBorder="1" applyAlignment="1">
      <alignment horizontal="center"/>
    </xf>
    <xf numFmtId="0" fontId="14" fillId="0" borderId="12" xfId="0" applyFont="1" applyBorder="1" applyAlignment="1">
      <alignment horizontal="left" vertical="top" wrapText="1"/>
    </xf>
    <xf numFmtId="0" fontId="0" fillId="0" borderId="0" xfId="0" applyAlignment="1">
      <alignment wrapText="1"/>
    </xf>
    <xf numFmtId="0" fontId="13" fillId="5" borderId="13" xfId="0" applyFont="1" applyFill="1" applyBorder="1" applyAlignment="1">
      <alignment horizontal="center" wrapText="1"/>
    </xf>
    <xf numFmtId="0" fontId="17" fillId="0" borderId="0" xfId="0" applyFont="1" applyAlignment="1">
      <alignment wrapText="1"/>
    </xf>
    <xf numFmtId="3" fontId="18" fillId="0" borderId="14" xfId="0" applyNumberFormat="1" applyFont="1" applyBorder="1" applyAlignment="1">
      <alignment horizontal="center" wrapText="1"/>
    </xf>
    <xf numFmtId="0" fontId="19" fillId="0" borderId="0" xfId="0" applyFont="1" applyAlignment="1">
      <alignment horizontal="left" wrapText="1"/>
    </xf>
    <xf numFmtId="165" fontId="18" fillId="0" borderId="14" xfId="1" quotePrefix="1" applyNumberFormat="1" applyFont="1" applyFill="1" applyBorder="1" applyAlignment="1">
      <alignment horizontal="center" wrapText="1"/>
    </xf>
    <xf numFmtId="4" fontId="0" fillId="0" borderId="0" xfId="0" applyNumberFormat="1"/>
    <xf numFmtId="0" fontId="20" fillId="0" borderId="16" xfId="0" applyFont="1" applyBorder="1" applyAlignment="1">
      <alignment horizontal="center"/>
    </xf>
    <xf numFmtId="0" fontId="18" fillId="0" borderId="17" xfId="0" applyFont="1" applyBorder="1" applyAlignment="1">
      <alignment horizontal="center"/>
    </xf>
    <xf numFmtId="0" fontId="20" fillId="0" borderId="13" xfId="0" applyFont="1" applyBorder="1" applyAlignment="1">
      <alignment vertical="center" wrapText="1"/>
    </xf>
    <xf numFmtId="0" fontId="20" fillId="0" borderId="15" xfId="0" applyFont="1" applyBorder="1" applyAlignment="1">
      <alignment vertical="center" wrapText="1"/>
    </xf>
    <xf numFmtId="0" fontId="21" fillId="2" borderId="18" xfId="0" applyFont="1" applyFill="1" applyBorder="1" applyAlignment="1">
      <alignment horizontal="center" vertical="top"/>
    </xf>
    <xf numFmtId="0" fontId="21" fillId="2" borderId="19" xfId="0" applyFont="1" applyFill="1" applyBorder="1" applyAlignment="1">
      <alignment horizontal="center" vertical="top"/>
    </xf>
    <xf numFmtId="0" fontId="13" fillId="2" borderId="20" xfId="0" applyFont="1" applyFill="1" applyBorder="1" applyAlignment="1">
      <alignment horizontal="center" vertical="top" wrapText="1"/>
    </xf>
    <xf numFmtId="0" fontId="22" fillId="5" borderId="12" xfId="0" applyFont="1" applyFill="1" applyBorder="1" applyAlignment="1">
      <alignment horizontal="center" wrapText="1"/>
    </xf>
    <xf numFmtId="0" fontId="22" fillId="5" borderId="10" xfId="0" applyFont="1" applyFill="1" applyBorder="1" applyAlignment="1">
      <alignment horizontal="center" wrapText="1"/>
    </xf>
    <xf numFmtId="0" fontId="0" fillId="0" borderId="0" xfId="0" applyAlignment="1">
      <alignment vertical="top"/>
    </xf>
    <xf numFmtId="15" fontId="0" fillId="0" borderId="0" xfId="0" applyNumberFormat="1"/>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23" fillId="0" borderId="0" xfId="0" applyFont="1" applyAlignment="1">
      <alignment vertical="top" wrapText="1"/>
    </xf>
    <xf numFmtId="14" fontId="2" fillId="0" borderId="8" xfId="0" applyNumberFormat="1"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7" xfId="0" applyFont="1" applyBorder="1" applyAlignment="1">
      <alignment wrapText="1"/>
    </xf>
    <xf numFmtId="0" fontId="23" fillId="0" borderId="0" xfId="0" applyFont="1" applyAlignment="1">
      <alignment wrapText="1"/>
    </xf>
    <xf numFmtId="0" fontId="20" fillId="0" borderId="15" xfId="0" applyFont="1" applyBorder="1" applyAlignment="1">
      <alignment vertical="top" wrapText="1"/>
    </xf>
    <xf numFmtId="0" fontId="13" fillId="5" borderId="12" xfId="0" applyFont="1" applyFill="1" applyBorder="1" applyAlignment="1">
      <alignment horizontal="center" wrapText="1"/>
    </xf>
    <xf numFmtId="0" fontId="13" fillId="5" borderId="15" xfId="0" applyFont="1" applyFill="1" applyBorder="1" applyAlignment="1">
      <alignment horizontal="center" wrapText="1"/>
    </xf>
    <xf numFmtId="0" fontId="0" fillId="0" borderId="14" xfId="0" applyBorder="1"/>
    <xf numFmtId="0" fontId="20" fillId="0" borderId="13" xfId="0" applyFont="1" applyBorder="1" applyAlignment="1">
      <alignment vertical="top" wrapText="1"/>
    </xf>
    <xf numFmtId="0" fontId="3" fillId="2" borderId="4" xfId="0" applyFont="1" applyFill="1" applyBorder="1" applyAlignment="1">
      <alignment horizontal="left" vertical="top" wrapText="1"/>
    </xf>
    <xf numFmtId="0" fontId="25" fillId="0" borderId="8" xfId="0" applyFont="1" applyBorder="1" applyAlignment="1">
      <alignment horizontal="left" wrapText="1"/>
    </xf>
    <xf numFmtId="0" fontId="25" fillId="0" borderId="3" xfId="0" applyFont="1" applyBorder="1" applyAlignment="1">
      <alignment horizontal="left" wrapText="1"/>
    </xf>
    <xf numFmtId="10" fontId="25" fillId="0" borderId="3" xfId="0" applyNumberFormat="1" applyFont="1" applyBorder="1" applyAlignment="1">
      <alignment horizontal="left" wrapText="1"/>
    </xf>
    <xf numFmtId="0" fontId="7" fillId="4" borderId="21" xfId="4" applyNumberFormat="1" applyFont="1" applyFill="1" applyBorder="1" applyAlignment="1">
      <alignment horizontal="left" vertical="center"/>
    </xf>
    <xf numFmtId="0" fontId="7" fillId="0" borderId="11" xfId="5" applyNumberFormat="1" applyFont="1" applyFill="1" applyBorder="1" applyAlignment="1">
      <alignment horizontal="left" vertical="center"/>
    </xf>
    <xf numFmtId="0" fontId="7" fillId="4" borderId="11" xfId="5" applyNumberFormat="1" applyFont="1" applyFill="1" applyBorder="1" applyAlignment="1">
      <alignment horizontal="left" vertical="center"/>
    </xf>
    <xf numFmtId="166" fontId="3" fillId="2" borderId="6" xfId="0" applyNumberFormat="1" applyFont="1" applyFill="1" applyBorder="1" applyAlignment="1">
      <alignment horizontal="left" vertical="top" wrapText="1"/>
    </xf>
    <xf numFmtId="166" fontId="24" fillId="0" borderId="2" xfId="0" applyNumberFormat="1" applyFont="1" applyBorder="1" applyAlignment="1">
      <alignment horizontal="left"/>
    </xf>
    <xf numFmtId="166" fontId="24" fillId="0" borderId="7" xfId="0" applyNumberFormat="1" applyFont="1" applyBorder="1" applyAlignment="1">
      <alignment horizontal="left" wrapText="1"/>
    </xf>
    <xf numFmtId="166" fontId="24" fillId="0" borderId="9" xfId="0" applyNumberFormat="1" applyFont="1" applyBorder="1" applyAlignment="1">
      <alignment horizontal="left" wrapText="1"/>
    </xf>
    <xf numFmtId="166" fontId="24" fillId="0" borderId="0" xfId="0" applyNumberFormat="1" applyFont="1" applyAlignment="1">
      <alignment horizontal="left"/>
    </xf>
    <xf numFmtId="166" fontId="0" fillId="0" borderId="0" xfId="0" applyNumberFormat="1"/>
    <xf numFmtId="166" fontId="26" fillId="2" borderId="5" xfId="0" applyNumberFormat="1" applyFont="1" applyFill="1" applyBorder="1" applyAlignment="1">
      <alignment horizontal="left" vertical="top" wrapText="1"/>
    </xf>
    <xf numFmtId="0" fontId="27" fillId="0" borderId="14" xfId="6" applyFont="1" applyFill="1" applyBorder="1" applyAlignment="1">
      <alignment horizontal="center" wrapText="1"/>
    </xf>
    <xf numFmtId="166" fontId="24" fillId="0" borderId="7" xfId="0" applyNumberFormat="1" applyFont="1" applyBorder="1" applyAlignment="1">
      <alignment horizontal="left" vertical="center" wrapText="1"/>
    </xf>
    <xf numFmtId="166" fontId="0" fillId="0" borderId="0" xfId="0" applyNumberFormat="1" applyAlignment="1">
      <alignment horizontal="left"/>
    </xf>
    <xf numFmtId="166" fontId="3" fillId="2" borderId="5" xfId="0" applyNumberFormat="1" applyFont="1" applyFill="1" applyBorder="1" applyAlignment="1">
      <alignment horizontal="left" vertical="top" wrapText="1"/>
    </xf>
    <xf numFmtId="10" fontId="24" fillId="0" borderId="2" xfId="2" applyNumberFormat="1" applyFont="1" applyFill="1" applyBorder="1" applyAlignment="1" applyProtection="1">
      <alignment horizontal="right" vertical="center" wrapText="1"/>
    </xf>
    <xf numFmtId="166" fontId="11" fillId="0" borderId="9" xfId="0" applyNumberFormat="1" applyFont="1" applyBorder="1" applyAlignment="1">
      <alignment horizontal="left" wrapText="1"/>
    </xf>
    <xf numFmtId="166" fontId="7" fillId="0" borderId="7" xfId="0" applyNumberFormat="1" applyFont="1" applyBorder="1" applyAlignment="1">
      <alignment horizontal="left"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10" fontId="2" fillId="0" borderId="2" xfId="2" applyNumberFormat="1" applyFont="1" applyFill="1" applyBorder="1" applyAlignment="1">
      <alignment horizontal="right" vertical="center" wrapText="1"/>
    </xf>
    <xf numFmtId="2" fontId="11" fillId="0" borderId="0" xfId="0" applyNumberFormat="1" applyFont="1"/>
    <xf numFmtId="14" fontId="7" fillId="0" borderId="0" xfId="0" applyNumberFormat="1" applyFont="1"/>
    <xf numFmtId="0" fontId="2" fillId="0" borderId="22" xfId="0" applyFont="1" applyBorder="1" applyAlignment="1">
      <alignment horizontal="left"/>
    </xf>
    <xf numFmtId="166" fontId="2" fillId="0" borderId="7" xfId="0" applyNumberFormat="1" applyFont="1" applyBorder="1" applyAlignment="1">
      <alignment horizontal="left" wrapText="1"/>
    </xf>
    <xf numFmtId="166" fontId="2" fillId="0" borderId="0" xfId="0" applyNumberFormat="1" applyFont="1" applyAlignment="1">
      <alignment horizontal="left"/>
    </xf>
    <xf numFmtId="0" fontId="11" fillId="0" borderId="8" xfId="0" applyFont="1" applyBorder="1" applyAlignment="1">
      <alignment horizontal="left" wrapText="1"/>
    </xf>
    <xf numFmtId="166" fontId="2" fillId="0" borderId="3" xfId="0" applyNumberFormat="1" applyFont="1" applyBorder="1" applyAlignment="1">
      <alignment horizontal="left"/>
    </xf>
    <xf numFmtId="0" fontId="27" fillId="0" borderId="14" xfId="6" applyFont="1" applyBorder="1" applyAlignment="1">
      <alignment horizontal="center" wrapText="1"/>
    </xf>
    <xf numFmtId="0" fontId="11" fillId="6" borderId="0" xfId="0" applyFont="1" applyFill="1"/>
    <xf numFmtId="0" fontId="11" fillId="6" borderId="0" xfId="0" applyFont="1" applyFill="1" applyAlignment="1">
      <alignment horizontal="left"/>
    </xf>
    <xf numFmtId="0" fontId="11" fillId="0" borderId="0" xfId="0" applyFont="1"/>
    <xf numFmtId="0" fontId="25" fillId="6" borderId="0" xfId="0" applyFont="1" applyFill="1"/>
    <xf numFmtId="0" fontId="25" fillId="7" borderId="0" xfId="0" applyFont="1" applyFill="1"/>
    <xf numFmtId="0" fontId="11" fillId="7" borderId="0" xfId="0" applyFont="1" applyFill="1" applyAlignment="1">
      <alignment horizontal="left"/>
    </xf>
    <xf numFmtId="0" fontId="25" fillId="7" borderId="0" xfId="0" applyFont="1" applyFill="1" applyAlignment="1">
      <alignment horizontal="left"/>
    </xf>
    <xf numFmtId="0" fontId="11" fillId="7" borderId="0" xfId="0" applyFont="1" applyFill="1"/>
    <xf numFmtId="0" fontId="25" fillId="0" borderId="0" xfId="0" applyFont="1" applyAlignment="1">
      <alignment horizontal="left"/>
    </xf>
    <xf numFmtId="0" fontId="25" fillId="6" borderId="0" xfId="0" applyFont="1" applyFill="1" applyAlignment="1">
      <alignment horizontal="left"/>
    </xf>
    <xf numFmtId="44" fontId="2" fillId="0" borderId="7" xfId="1" applyFont="1" applyFill="1" applyBorder="1" applyAlignment="1">
      <alignment vertical="center" wrapText="1"/>
    </xf>
    <xf numFmtId="44" fontId="2" fillId="0" borderId="7"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44" fontId="2" fillId="0" borderId="7" xfId="1" applyFont="1" applyFill="1" applyBorder="1" applyAlignment="1">
      <alignment horizontal="right" vertical="center" wrapText="1"/>
    </xf>
    <xf numFmtId="2" fontId="2" fillId="0" borderId="0" xfId="0" applyNumberFormat="1" applyFont="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44" fontId="3" fillId="2" borderId="5" xfId="1" applyFont="1" applyFill="1" applyBorder="1" applyAlignment="1">
      <alignment horizontal="left" vertical="top" wrapText="1"/>
    </xf>
    <xf numFmtId="44" fontId="3" fillId="2" borderId="6" xfId="1" applyFont="1" applyFill="1" applyBorder="1" applyAlignment="1">
      <alignment horizontal="left" vertical="top" wrapText="1"/>
    </xf>
    <xf numFmtId="0" fontId="2" fillId="0" borderId="0" xfId="0" applyFont="1" applyAlignment="1">
      <alignment horizontal="left" vertical="center"/>
    </xf>
    <xf numFmtId="0" fontId="2" fillId="0" borderId="3" xfId="0" applyFont="1" applyBorder="1" applyAlignment="1">
      <alignment horizontal="right" vertical="center" wrapText="1"/>
    </xf>
    <xf numFmtId="44" fontId="2" fillId="0" borderId="3" xfId="0" applyNumberFormat="1" applyFont="1" applyBorder="1" applyAlignment="1">
      <alignment horizontal="right" vertical="center"/>
    </xf>
    <xf numFmtId="0" fontId="2" fillId="0" borderId="9" xfId="0" applyFont="1" applyBorder="1" applyAlignment="1">
      <alignment horizontal="right" vertical="center" wrapText="1"/>
    </xf>
    <xf numFmtId="0" fontId="7" fillId="0" borderId="0" xfId="4" applyFont="1" applyFill="1" applyAlignment="1">
      <alignment horizontal="left" vertical="center"/>
    </xf>
    <xf numFmtId="0" fontId="7" fillId="0" borderId="0" xfId="5" applyFont="1" applyFill="1" applyAlignment="1">
      <alignment horizontal="left" vertical="center"/>
    </xf>
    <xf numFmtId="14" fontId="7" fillId="0" borderId="4" xfId="0" applyNumberFormat="1"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164" fontId="7" fillId="0" borderId="2" xfId="5" applyNumberFormat="1" applyFont="1" applyFill="1" applyBorder="1" applyAlignment="1">
      <alignment horizontal="left" vertical="center" wrapText="1"/>
    </xf>
    <xf numFmtId="10" fontId="2" fillId="0" borderId="2" xfId="2" applyNumberFormat="1" applyFont="1" applyFill="1" applyBorder="1" applyAlignment="1" applyProtection="1">
      <alignment horizontal="right" vertical="center" wrapText="1"/>
    </xf>
    <xf numFmtId="44" fontId="2" fillId="0" borderId="2" xfId="1" applyFont="1" applyFill="1" applyBorder="1" applyAlignment="1">
      <alignment vertical="center" wrapText="1"/>
    </xf>
    <xf numFmtId="44" fontId="2" fillId="0" borderId="2" xfId="1" applyFont="1" applyFill="1" applyBorder="1" applyAlignment="1" applyProtection="1">
      <alignment vertical="center" wrapText="1"/>
    </xf>
    <xf numFmtId="44" fontId="2" fillId="0" borderId="2" xfId="1" applyFont="1" applyFill="1" applyBorder="1" applyAlignment="1">
      <alignment horizontal="right" vertical="center" wrapText="1"/>
    </xf>
    <xf numFmtId="44" fontId="2" fillId="0" borderId="9" xfId="1" applyFont="1" applyFill="1" applyBorder="1" applyAlignment="1">
      <alignment horizontal="right" vertical="center" wrapText="1"/>
    </xf>
    <xf numFmtId="10" fontId="2" fillId="0" borderId="3" xfId="2" applyNumberFormat="1" applyFont="1" applyFill="1" applyBorder="1" applyAlignment="1">
      <alignment horizontal="right" vertical="center" wrapText="1"/>
    </xf>
    <xf numFmtId="44" fontId="2" fillId="0" borderId="9" xfId="1" applyFont="1" applyFill="1" applyBorder="1" applyAlignment="1">
      <alignment vertical="center" wrapText="1"/>
    </xf>
    <xf numFmtId="44" fontId="2" fillId="0" borderId="9" xfId="1" applyFont="1" applyFill="1" applyBorder="1" applyAlignment="1" applyProtection="1">
      <alignment vertical="center" wrapText="1"/>
    </xf>
    <xf numFmtId="44" fontId="2" fillId="0" borderId="7" xfId="1" applyFont="1" applyFill="1" applyBorder="1" applyAlignment="1">
      <alignment horizontal="right" vertical="center"/>
    </xf>
    <xf numFmtId="10" fontId="2" fillId="0" borderId="3" xfId="2" applyNumberFormat="1" applyFont="1" applyFill="1" applyBorder="1" applyAlignment="1" applyProtection="1">
      <alignment horizontal="right" vertical="center" wrapText="1"/>
    </xf>
    <xf numFmtId="44" fontId="2" fillId="0" borderId="0" xfId="1" applyFont="1" applyAlignment="1">
      <alignment horizontal="right" vertical="center"/>
    </xf>
    <xf numFmtId="0" fontId="2" fillId="0" borderId="23" xfId="0" applyFont="1" applyBorder="1" applyAlignment="1">
      <alignment horizontal="left" vertical="center" wrapText="1"/>
    </xf>
    <xf numFmtId="0" fontId="2" fillId="0" borderId="7" xfId="0" applyFont="1" applyBorder="1" applyAlignment="1">
      <alignment horizontal="left" vertical="center" wrapText="1"/>
    </xf>
    <xf numFmtId="167" fontId="0" fillId="0" borderId="0" xfId="0" applyNumberFormat="1"/>
    <xf numFmtId="0" fontId="0" fillId="0" borderId="0" xfId="0" applyAlignment="1">
      <alignment horizontal="left" wrapText="1"/>
    </xf>
    <xf numFmtId="0" fontId="0" fillId="0" borderId="0" xfId="0" applyAlignment="1">
      <alignment vertical="top" wrapText="1"/>
    </xf>
    <xf numFmtId="44" fontId="2" fillId="0" borderId="0" xfId="1" applyFont="1" applyFill="1" applyBorder="1" applyAlignment="1" applyProtection="1">
      <alignment vertical="center" wrapText="1"/>
    </xf>
    <xf numFmtId="0" fontId="7" fillId="0" borderId="7" xfId="4" applyFont="1" applyFill="1" applyBorder="1" applyAlignment="1">
      <alignment horizontal="left" vertical="center"/>
    </xf>
    <xf numFmtId="0" fontId="7" fillId="0" borderId="2" xfId="4" applyFont="1" applyFill="1" applyBorder="1" applyAlignment="1">
      <alignment horizontal="left" vertical="center"/>
    </xf>
    <xf numFmtId="44" fontId="2" fillId="0" borderId="0" xfId="1" applyFont="1" applyFill="1" applyBorder="1" applyAlignment="1">
      <alignment vertical="center" wrapText="1"/>
    </xf>
    <xf numFmtId="14" fontId="24" fillId="0" borderId="8" xfId="0" applyNumberFormat="1" applyFont="1" applyBorder="1" applyAlignment="1">
      <alignment horizontal="left"/>
    </xf>
    <xf numFmtId="0" fontId="24" fillId="0" borderId="3" xfId="0" applyFont="1" applyBorder="1" applyAlignment="1">
      <alignment horizontal="left"/>
    </xf>
    <xf numFmtId="0" fontId="24" fillId="0" borderId="3" xfId="0" applyFont="1" applyBorder="1" applyAlignment="1">
      <alignment horizontal="left" wrapText="1"/>
    </xf>
    <xf numFmtId="0" fontId="2" fillId="0" borderId="2" xfId="1" applyNumberFormat="1" applyFont="1" applyFill="1" applyBorder="1" applyAlignment="1" applyProtection="1">
      <alignment horizontal="center" vertical="center" wrapText="1"/>
    </xf>
    <xf numFmtId="0" fontId="7" fillId="0" borderId="0" xfId="0" applyFont="1" applyAlignment="1">
      <alignment horizontal="center" vertical="center"/>
    </xf>
    <xf numFmtId="0" fontId="2" fillId="0" borderId="7" xfId="1" applyNumberFormat="1" applyFont="1" applyFill="1" applyBorder="1" applyAlignment="1">
      <alignment horizontal="center" vertical="center" wrapText="1"/>
    </xf>
    <xf numFmtId="0" fontId="2" fillId="0" borderId="7" xfId="1" applyNumberFormat="1" applyFont="1" applyFill="1" applyBorder="1" applyAlignment="1" applyProtection="1">
      <alignment horizontal="center" vertical="center" wrapText="1"/>
    </xf>
    <xf numFmtId="0" fontId="2" fillId="0" borderId="2" xfId="1" applyNumberFormat="1" applyFont="1" applyFill="1" applyBorder="1" applyAlignment="1">
      <alignment horizontal="center" vertical="center" wrapText="1"/>
    </xf>
    <xf numFmtId="0" fontId="2" fillId="0" borderId="0" xfId="1" applyNumberFormat="1" applyFont="1" applyFill="1" applyBorder="1" applyAlignment="1" applyProtection="1">
      <alignment horizontal="center" vertical="center" wrapText="1"/>
    </xf>
    <xf numFmtId="0" fontId="2" fillId="0" borderId="0" xfId="1" applyNumberFormat="1" applyFont="1" applyFill="1" applyBorder="1" applyAlignment="1">
      <alignment horizontal="center" vertical="center" wrapText="1"/>
    </xf>
    <xf numFmtId="0" fontId="7" fillId="0" borderId="0" xfId="4" applyFont="1" applyFill="1" applyAlignment="1">
      <alignment horizontal="center" vertical="center"/>
    </xf>
    <xf numFmtId="0" fontId="2" fillId="0" borderId="9" xfId="1" applyNumberFormat="1" applyFont="1" applyFill="1" applyBorder="1" applyAlignment="1">
      <alignment horizontal="center" vertical="center" wrapText="1"/>
    </xf>
    <xf numFmtId="0" fontId="2" fillId="0" borderId="9" xfId="1" applyNumberFormat="1" applyFont="1" applyFill="1" applyBorder="1" applyAlignment="1" applyProtection="1">
      <alignment horizontal="center" vertical="center" wrapText="1"/>
    </xf>
    <xf numFmtId="0" fontId="7" fillId="0" borderId="7" xfId="0" applyFont="1" applyBorder="1" applyAlignment="1">
      <alignment horizontal="center" vertical="center"/>
    </xf>
    <xf numFmtId="0" fontId="2" fillId="0" borderId="7" xfId="1" applyNumberFormat="1" applyFont="1" applyFill="1" applyBorder="1" applyAlignment="1">
      <alignment horizontal="center" vertical="center"/>
    </xf>
  </cellXfs>
  <cellStyles count="7">
    <cellStyle name="Currency" xfId="1" builtinId="4"/>
    <cellStyle name="Good" xfId="5" builtinId="26"/>
    <cellStyle name="Hyperlink" xfId="6" builtinId="8"/>
    <cellStyle name="Normal" xfId="0" builtinId="0"/>
    <cellStyle name="Normal 2" xfId="4" xr:uid="{4ED52A66-9A68-4FD9-A6BF-2C0035629411}"/>
    <cellStyle name="Normal 2 2" xfId="3" xr:uid="{00000000-0005-0000-0000-000004000000}"/>
    <cellStyle name="Percent" xfId="2" builtinId="5"/>
  </cellStyles>
  <dxfs count="102">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family val="2"/>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scheme val="none"/>
      </font>
      <numFmt numFmtId="14" formatCode="0.00%"/>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family val="2"/>
        <scheme val="none"/>
      </font>
      <numFmt numFmtId="166" formatCode="_(&quot;$&quot;* #,##0_);_(&quot;$&quot;* \(#,##0\);_(&quot;$&quot;* &quot;-&quot;??_);_(@_)"/>
      <alignment horizontal="left" vertical="bottom" textRotation="0" wrapText="1" indent="0" justifyLastLine="0" shrinkToFit="0" readingOrder="0"/>
      <border diagonalUp="0" diagonalDown="0" outline="0">
        <left style="thin">
          <color indexed="64"/>
        </left>
        <right/>
        <top style="thin">
          <color indexed="64"/>
        </top>
        <bottom/>
      </border>
    </dxf>
    <dxf>
      <font>
        <b val="0"/>
        <strike val="0"/>
        <outline val="0"/>
        <shadow val="0"/>
        <u val="none"/>
        <vertAlign val="baseline"/>
        <sz val="12"/>
        <color theme="1"/>
        <name val="Segoe UI"/>
        <scheme val="none"/>
      </font>
      <numFmt numFmtId="167" formatCode="&quot;$&quot;#,##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auto="1"/>
        <name val="Segoe UI"/>
        <family val="2"/>
        <scheme val="none"/>
      </font>
      <numFmt numFmtId="0" formatCode="General"/>
      <fill>
        <patternFill patternType="solid">
          <fgColor theme="0" tint="-0.14999847407452621"/>
          <bgColor theme="0" tint="-0.14999847407452621"/>
        </patternFill>
      </fill>
      <alignment horizontal="left" vertical="center" textRotation="0" wrapText="0" indent="0" justifyLastLine="0" shrinkToFit="0" readingOrder="0"/>
      <border diagonalUp="0" diagonalDown="0" outline="0">
        <left style="medium">
          <color rgb="FF000000"/>
        </left>
        <right style="thin">
          <color auto="1"/>
        </right>
        <top style="thin">
          <color theme="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rgb="FF000000"/>
        <name val="Segoe UI "/>
        <scheme val="none"/>
      </font>
      <numFmt numFmtId="2" formatCode="0.0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fill>
        <patternFill patternType="solid">
          <fgColor theme="0" tint="-0.14999847407452621"/>
          <bgColor theme="0" tint="-0.14999847407452621"/>
        </patternFill>
      </fill>
      <alignment horizontal="left" vertical="bottom" textRotation="0" wrapText="0" indent="0" justifyLastLine="0" shrinkToFit="0" readingOrder="0"/>
      <border diagonalUp="0" diagonalDown="0" outline="0">
        <left style="medium">
          <color rgb="FF000000"/>
        </left>
        <right style="thin">
          <color auto="1"/>
        </right>
        <top style="thin">
          <color auto="1"/>
        </top>
        <bottom style="thin">
          <color auto="1"/>
        </bottom>
      </border>
    </dxf>
    <dxf>
      <border outline="0">
        <top style="thin">
          <color indexed="64"/>
        </top>
      </border>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rgb="FF000000"/>
        <name val="Aptos Narrow"/>
        <family val="2"/>
        <scheme val="none"/>
      </font>
      <fill>
        <patternFill patternType="solid">
          <fgColor rgb="FF000000"/>
          <bgColor rgb="FFD0D0D0"/>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1D9DA590-E830-42B1-8195-F0640B7BE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ECFAA9D-CF96-4EE3-BAF3-1450A3CF599A}"/>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DD4502-1716-48C2-99EA-1E29A252B08A}" name="Table6" displayName="Table6" ref="A2:C5" totalsRowShown="0" headerRowDxfId="69" dataDxfId="67" headerRowBorderDxfId="68" tableBorderDxfId="66" totalsRowBorderDxfId="65">
  <tableColumns count="3">
    <tableColumn id="1" xr3:uid="{197FB0CC-5DBD-44AF-B78A-C2E73427F6AB}" name="Date" dataDxfId="64"/>
    <tableColumn id="2" xr3:uid="{F5D683E0-F37E-4B5C-919C-0499CA643C6E}" name="Author" dataDxfId="63"/>
    <tableColumn id="3" xr3:uid="{243783D9-5AAA-440D-AD81-735C2E561BBB}" name="Change Description" dataDxfId="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2228E5-49ED-45C4-BFFB-428BF4CB2493}" name="Table9" displayName="Table9" ref="A1:E2" totalsRowShown="0" headerRowDxfId="61" dataDxfId="59" headerRowBorderDxfId="60" tableBorderDxfId="58" totalsRowBorderDxfId="57">
  <sortState xmlns:xlrd2="http://schemas.microsoft.com/office/spreadsheetml/2017/richdata2" ref="A2:E2">
    <sortCondition ref="C2"/>
    <sortCondition ref="E2"/>
  </sortState>
  <tableColumns count="5">
    <tableColumn id="1" xr3:uid="{562A813E-6F49-4B08-B661-0C5F937477C5}" name="Revision Date" dataDxfId="56"/>
    <tableColumn id="5" xr3:uid="{8E3DFA76-AC8D-4E8C-8692-1F2C0318E898}" name="Update Type" dataDxfId="55"/>
    <tableColumn id="4" xr3:uid="{75DDC48E-A549-4619-84CC-7B3E83362A78}" name="Tab Order" dataDxfId="54"/>
    <tableColumn id="2" xr3:uid="{E5DF93C0-22F4-41C9-B272-DD0970FB3D4B}" name="Results Data Tab" dataDxfId="53"/>
    <tableColumn id="3" xr3:uid="{1F32BFFA-428D-4254-B0E5-3955E957E8DB}" name="Update Details" dataDxfId="5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61F42E-CBEA-4975-ABF0-EF5AA054C3EA}" name="Table15" displayName="Table15" ref="A1:P48" totalsRowShown="0" headerRowDxfId="51" dataDxfId="49" headerRowBorderDxfId="50" tableBorderDxfId="48">
  <autoFilter ref="A1:P48" xr:uid="{E4BE6AB7-EC9B-4713-AB48-6CDAFDBC3DDE}"/>
  <tableColumns count="16">
    <tableColumn id="1" xr3:uid="{9A81B430-6864-43AC-B7EC-4B8AAF899CAE}" name="GEN Number" dataDxfId="47"/>
    <tableColumn id="2" xr3:uid="{EBD2A425-6566-439E-8155-6A23E80F94C2}" name="Queue" dataDxfId="46"/>
    <tableColumn id="3" xr3:uid="{85CD2AAF-F677-4FC5-A306-4CBB8EE3357B}" name="Capacity" dataDxfId="45"/>
    <tableColumn id="4" xr3:uid="{45CE72DB-7E05-4416-BB6A-B44E4EDBB098}" name="Location County &amp; State" dataDxfId="44"/>
    <tableColumn id="5" xr3:uid="{DF6DB452-A332-4DD8-BFE9-8C7BC3CCD8FD}" name="Host TO " dataDxfId="43"/>
    <tableColumn id="6" xr3:uid="{9B3F2A29-479A-47A4-9F1E-B89DC876BFEB}" name="Host TO Name" dataDxfId="42"/>
    <tableColumn id="7" xr3:uid="{E33C5686-0126-4D95-A0B0-9FFEF58E1C7A}" name="POI Name" dataDxfId="41"/>
    <tableColumn id="8" xr3:uid="{B0B66D24-4E86-48DA-9C0C-F85A7CF3291F}" name="POI kV Level" dataDxfId="40"/>
    <tableColumn id="9" xr3:uid="{1CAC85AB-C7D2-41A0-9E9F-CBAD11F45207}" name="Generation Type" dataDxfId="39"/>
    <tableColumn id="11" xr3:uid="{8600C9F2-2BB4-43CF-8B04-EB31F88C62ED}" name="Service Type" dataDxfId="38"/>
    <tableColumn id="12" xr3:uid="{27CA79DB-4BE2-4678-A9E6-D102D15FE637}" name="COD" dataDxfId="37"/>
    <tableColumn id="13" xr3:uid="{E5C37115-C724-46C0-8753-8FBD25A73E10}" name="Number of Generators and Description" dataDxfId="36"/>
    <tableColumn id="14" xr3:uid="{091E0D23-C341-4F4F-B391-3C66785FAE7E}" name="Number of Step-Up Transformers" dataDxfId="35"/>
    <tableColumn id="15" xr3:uid="{B835B791-F441-492B-8429-FEBDFA04595C}" name="Step-up Transformer MVA Ratings (ONAN/ONAF/ONAF) " dataDxfId="34"/>
    <tableColumn id="16" xr3:uid="{8592AAF4-57B0-46A4-B816-30F1E82F340D}" name="Generator Lead Miles" dataDxfId="33"/>
    <tableColumn id="17" xr3:uid="{80296094-013B-45DC-82AE-EC6E3B690700}" name="Reactive Compensation" dataDxfId="32"/>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D1440B0-02C2-47BC-BEE8-19C21A785467}" name="Table36" displayName="Table36" ref="A1:M222" totalsRowCount="1" headerRowDxfId="101" dataDxfId="99" totalsRowDxfId="97" headerRowBorderDxfId="100" tableBorderDxfId="98" totalsRowBorderDxfId="96">
  <autoFilter ref="A1:M221" xr:uid="{00000000-000C-0000-FFFF-FFFF04000000}"/>
  <sortState xmlns:xlrd2="http://schemas.microsoft.com/office/spreadsheetml/2017/richdata2" ref="A15:M221">
    <sortCondition ref="E1:E221"/>
  </sortState>
  <tableColumns count="13">
    <tableColumn id="1" xr3:uid="{FA962F97-135E-4DD7-849B-9AD95E33EAF2}" name="Gen Number" totalsRowLabel="Total" dataDxfId="95" totalsRowDxfId="94"/>
    <tableColumn id="3" xr3:uid="{D45FB8D9-859B-4184-AAB2-75B4D26B94E1}" name="Upgrade ID" dataDxfId="93" totalsRowDxfId="92"/>
    <tableColumn id="4" xr3:uid="{B1EF53E7-FF8B-4C76-9694-DA8C7EA6D21C}" name="Service Type" dataDxfId="91" totalsRowDxfId="90"/>
    <tableColumn id="5" xr3:uid="{BC77A0C4-BBD2-4727-8104-798B83B5860D}" name="Upgrade Name" dataDxfId="89" totalsRowDxfId="88"/>
    <tableColumn id="6" xr3:uid="{03B5229C-66E7-4BAC-9B8B-3B30644CA149}" name="Upgrade Type" dataDxfId="87" totalsRowDxfId="86"/>
    <tableColumn id="7" xr3:uid="{95F29B59-A9EE-433F-9A76-586AA4E73B9F}" name="Upgrade Details" dataDxfId="85" totalsRowDxfId="84"/>
    <tableColumn id="2" xr3:uid="{55ECC897-9490-4153-918F-CBE431A020C7}" name="Upgrade Cost Responsibility" dataDxfId="83" totalsRowDxfId="82"/>
    <tableColumn id="8" xr3:uid="{1029E321-81B3-4D5D-B408-79527249D958}" name="Allocated Cost" totalsRowFunction="custom" dataDxfId="81" totalsRowDxfId="80" dataCellStyle="Currency">
      <totalsRowFormula>SUBTOTAL(9,Table36[Allocated Cost])</totalsRowFormula>
    </tableColumn>
    <tableColumn id="9" xr3:uid="{378BD100-B034-4421-98CB-1CAC7F476652}" name="% Allocated" dataDxfId="79" totalsRowDxfId="78" dataCellStyle="Percent"/>
    <tableColumn id="10" xr3:uid="{2A0F7846-FB2B-4E51-9217-35D21A31B680}" name="Total Upgrade Cost" dataDxfId="77" totalsRowDxfId="76" dataCellStyle="Currency"/>
    <tableColumn id="12" xr3:uid="{D57383E0-B005-406A-BC57-32833D21FDD2}" name="ILTCR Eligibility" dataDxfId="75" totalsRowDxfId="74" dataCellStyle="Currency"/>
    <tableColumn id="13" xr3:uid="{8A95B6F6-AE1C-413F-B5E5-96E8A12D77A2}" name="TO" dataDxfId="73" totalsRowDxfId="72" dataCellStyle="Currency"/>
    <tableColumn id="14" xr3:uid="{B4A18D4B-6493-4A47-9B39-7556803C5C05}" name="Lead Time" dataDxfId="71" totalsRowDxfId="70" dataCellStyle="Currency"/>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A33B67-12D1-40F6-A3D2-4F17C5109C5B}" name="Table37" displayName="Table37" ref="A1:F40" totalsRowCount="1" headerRowDxfId="31" dataDxfId="29" totalsRowDxfId="27" headerRowBorderDxfId="30" tableBorderDxfId="28" totalsRowBorderDxfId="26">
  <sortState xmlns:xlrd2="http://schemas.microsoft.com/office/spreadsheetml/2017/richdata2" ref="A2:F78">
    <sortCondition ref="F1:F142"/>
  </sortState>
  <tableColumns count="6">
    <tableColumn id="1" xr3:uid="{729B3BB1-27DB-43BD-8895-242539B587DE}" name="Gen Number" totalsRowLabel="Total" dataDxfId="25" totalsRowDxfId="24" dataCellStyle="Normal 2"/>
    <tableColumn id="5" xr3:uid="{5442642F-DA4A-4284-AC5F-7F5B104D0D25}" name="Upgrade Name" dataDxfId="23" totalsRowDxfId="22"/>
    <tableColumn id="7" xr3:uid="{84D9D061-A245-4528-9687-AA87CAAB1768}" name="Upgrade Details" dataDxfId="21" totalsRowDxfId="20"/>
    <tableColumn id="8" xr3:uid="{AAF0FDB1-7BF8-40FB-8FB1-8D5FE7B38B10}" name="Allocated Cost" totalsRowFunction="sum" dataDxfId="19" totalsRowDxfId="18"/>
    <tableColumn id="9" xr3:uid="{57622DC0-4B63-4ACB-9884-30FDE4DA08F2}" name="% Allocated" dataDxfId="17" totalsRowDxfId="16" dataCellStyle="Percent">
      <calculatedColumnFormula>Table37[[#This Row],[Allocated Cost]]/Table37[[#This Row],[Total Upgrade Cost]]</calculatedColumnFormula>
    </tableColumn>
    <tableColumn id="10" xr3:uid="{6EDF3E7E-CC66-4D84-AF7F-C1D028DE8A8E}" name="Total Upgrade Cost" dataDxfId="15"/>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50845B0-BD67-4C1D-997A-B93B3F5AA7BA}" name="Table379" displayName="Table379" ref="A1:D50" totalsRowCount="1" headerRowDxfId="14" dataDxfId="12" totalsRowDxfId="10" headerRowBorderDxfId="13" tableBorderDxfId="11" totalsRowBorderDxfId="9">
  <sortState xmlns:xlrd2="http://schemas.microsoft.com/office/spreadsheetml/2017/richdata2" ref="A2:B89">
    <sortCondition ref="B1:B153"/>
  </sortState>
  <tableColumns count="4">
    <tableColumn id="1" xr3:uid="{1B21F984-7393-4891-AB95-73815AAF3659}" name="Gen Number" totalsRowLabel="Total" dataDxfId="8" totalsRowDxfId="7"/>
    <tableColumn id="10" xr3:uid="{74D28B5F-0F2C-4A07-A41E-CEBC54415A96}" name="Total Allocated Cost Estimate" totalsRowFunction="sum" dataDxfId="6" totalsRowDxfId="5">
      <calculatedColumnFormula>SUMIF('Assigned Upgrade Costs'!A:A, A2, 'Assigned Upgrade Costs'!H:H)
 + SUMIF('Affected Systems Costs'!A:A, A2, 'Affected Systems Costs'!D:D)</calculatedColumnFormula>
    </tableColumn>
    <tableColumn id="5" xr3:uid="{18B48259-DA71-4A14-BCDF-6C9F39FAD98F}" name="Creditible Upgrade Total" dataDxfId="4" totalsRowDxfId="3">
      <calculatedColumnFormula>SUMIFS('Assigned Upgrade Costs'!H:H,
        'Assigned Upgrade Costs'!K:K, "Eligible",
        'Assigned Upgrade Costs'!A:A, A2)</calculatedColumnFormula>
    </tableColumn>
    <tableColumn id="6" xr3:uid="{527E17E8-3EE2-4D90-AC8F-395BAC40CCA4}" name="Non-Creditible Upgrade Total" dataDxfId="2" totalsRowDxfId="1">
      <calculatedColumnFormula>SUMIFS('Assigned Upgrade Costs'!H:H,
        'Assigned Upgrade Costs'!K:K, "Ineligible",
        'Assigned Upgrade Costs'!A:A, A2)</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pp.org/media/2360/gi-manual-business-practice-7250-20250715.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E9BD-794C-4674-8F77-2D3CC5FAFA66}">
  <dimension ref="A1:E44"/>
  <sheetViews>
    <sheetView tabSelected="1" zoomScale="80" zoomScaleNormal="80" workbookViewId="0">
      <selection activeCell="A18" sqref="A18"/>
    </sheetView>
  </sheetViews>
  <sheetFormatPr defaultColWidth="9.33203125" defaultRowHeight="14.4"/>
  <cols>
    <col min="1" max="1" width="255.5546875" customWidth="1"/>
    <col min="2" max="2" width="10" customWidth="1"/>
    <col min="4" max="4" width="16.6640625" customWidth="1"/>
    <col min="5" max="5" width="15.44140625" bestFit="1" customWidth="1"/>
    <col min="6" max="6" width="12.6640625" bestFit="1" customWidth="1"/>
  </cols>
  <sheetData>
    <row r="1" spans="1:5" ht="87.6" customHeight="1" thickBot="1"/>
    <row r="2" spans="1:5" ht="27.6" thickBot="1">
      <c r="A2" s="7" t="s">
        <v>376</v>
      </c>
    </row>
    <row r="3" spans="1:5" s="9" customFormat="1" ht="225" thickBot="1">
      <c r="A3" s="8" t="s">
        <v>64</v>
      </c>
    </row>
    <row r="4" spans="1:5" ht="17.399999999999999" thickBot="1">
      <c r="A4" s="4"/>
    </row>
    <row r="5" spans="1:5" ht="27">
      <c r="A5" s="10" t="s">
        <v>42</v>
      </c>
    </row>
    <row r="6" spans="1:5" ht="25.2" thickBot="1">
      <c r="A6" s="55" t="s">
        <v>43</v>
      </c>
    </row>
    <row r="7" spans="1:5" ht="21" thickBot="1">
      <c r="A7" s="11"/>
    </row>
    <row r="8" spans="1:5" ht="27">
      <c r="A8" s="10" t="s">
        <v>377</v>
      </c>
    </row>
    <row r="9" spans="1:5" ht="25.2" thickBot="1">
      <c r="A9" s="72" t="str">
        <f>HYPERLINK("https://opsportal.spp.org/Studies/GenList?yearTypeId=221")</f>
        <v>https://opsportal.spp.org/Studies/GenList?yearTypeId=221</v>
      </c>
    </row>
    <row r="10" spans="1:5" ht="21" thickBot="1">
      <c r="A10" s="11"/>
    </row>
    <row r="11" spans="1:5" ht="27">
      <c r="A11" s="10" t="s">
        <v>62</v>
      </c>
    </row>
    <row r="12" spans="1:5" ht="25.2" thickBot="1">
      <c r="A12" s="12" t="str">
        <f>TEXT(SUM(Requests!C:C), "General") &amp; " MW"</f>
        <v>9917.2 MW</v>
      </c>
    </row>
    <row r="13" spans="1:5" ht="21" thickBot="1">
      <c r="A13" s="13"/>
    </row>
    <row r="14" spans="1:5" ht="27">
      <c r="A14" s="10" t="s">
        <v>63</v>
      </c>
    </row>
    <row r="15" spans="1:5" ht="74.400000000000006" thickBot="1">
      <c r="A15" s="14" t="str">
        <f>"Total Interconnection Upgrade Cost: $" &amp; TEXT(SUMIFS('Assigned Upgrade Costs'!H:H, 'Assigned Upgrade Costs'!E:E, "Interconnection"), "#,##0") &amp; CHAR(10) &amp;
"Total Steady State/Stability Network Upgrade Cost: $" &amp; TEXT(SUMIFS('Assigned Upgrade Costs'!H:H, 'Assigned Upgrade Costs'!E:E, "Current Study"), "#,##0") &amp; CHAR(10) &amp;
"Total Affected Systems Cost: $54,436,000"</f>
        <v>Total Interconnection Upgrade Cost: $604,838,617
Total Steady State/Stability Network Upgrade Cost: $206,631,655
Total Affected Systems Cost: $54,436,000</v>
      </c>
      <c r="E15" s="15"/>
    </row>
    <row r="16" spans="1:5" ht="15" thickBot="1"/>
    <row r="17" spans="1:1" ht="24.6">
      <c r="A17" s="16" t="s">
        <v>44</v>
      </c>
    </row>
    <row r="18" spans="1:1" ht="25.2" thickBot="1">
      <c r="A18" s="17" t="s">
        <v>606</v>
      </c>
    </row>
    <row r="19" spans="1:1" ht="15" thickBot="1"/>
    <row r="20" spans="1:1" ht="27.6" thickBot="1">
      <c r="A20" s="37" t="s">
        <v>76</v>
      </c>
    </row>
    <row r="21" spans="1:1" ht="165.6" customHeight="1">
      <c r="A21" s="36" t="s">
        <v>88</v>
      </c>
    </row>
    <row r="22" spans="1:1" ht="25.2" thickBot="1">
      <c r="A22" s="36"/>
    </row>
    <row r="23" spans="1:1" ht="27.6" thickBot="1">
      <c r="A23" s="37" t="s">
        <v>75</v>
      </c>
    </row>
    <row r="24" spans="1:1" ht="49.2">
      <c r="A24" s="36" t="s">
        <v>89</v>
      </c>
    </row>
    <row r="25" spans="1:1" ht="25.2" thickBot="1">
      <c r="A25" s="19"/>
    </row>
    <row r="26" spans="1:1" ht="30" customHeight="1" thickBot="1">
      <c r="A26" s="37" t="s">
        <v>74</v>
      </c>
    </row>
    <row r="27" spans="1:1" ht="49.2">
      <c r="A27" s="36" t="s">
        <v>65</v>
      </c>
    </row>
    <row r="28" spans="1:1" ht="25.2" thickBot="1">
      <c r="A28" s="19"/>
    </row>
    <row r="29" spans="1:1" ht="27.6" thickBot="1">
      <c r="A29" s="37" t="s">
        <v>66</v>
      </c>
    </row>
    <row r="30" spans="1:1" ht="112.95" customHeight="1">
      <c r="A30" s="40" t="s">
        <v>68</v>
      </c>
    </row>
    <row r="31" spans="1:1" ht="319.8">
      <c r="A31" s="36" t="s">
        <v>67</v>
      </c>
    </row>
    <row r="32" spans="1:1" ht="15" thickBot="1">
      <c r="A32" s="39"/>
    </row>
    <row r="33" spans="1:1" ht="27.6" thickBot="1">
      <c r="A33" s="38" t="s">
        <v>69</v>
      </c>
    </row>
    <row r="34" spans="1:1" ht="246">
      <c r="A34" s="40" t="s">
        <v>71</v>
      </c>
    </row>
    <row r="35" spans="1:1" ht="15" thickBot="1">
      <c r="A35" s="39"/>
    </row>
    <row r="36" spans="1:1" ht="27.6" thickBot="1">
      <c r="A36" s="38" t="s">
        <v>70</v>
      </c>
    </row>
    <row r="37" spans="1:1" ht="98.4">
      <c r="A37" s="40" t="s">
        <v>72</v>
      </c>
    </row>
    <row r="38" spans="1:1" ht="15" thickBot="1">
      <c r="A38" s="39"/>
    </row>
    <row r="39" spans="1:1" ht="27.6" thickBot="1">
      <c r="A39" s="38" t="s">
        <v>73</v>
      </c>
    </row>
    <row r="40" spans="1:1" ht="96.6" customHeight="1">
      <c r="A40" s="40" t="s">
        <v>77</v>
      </c>
    </row>
    <row r="41" spans="1:1" ht="15" thickBot="1">
      <c r="A41" s="39"/>
    </row>
    <row r="42" spans="1:1" ht="27.6" thickBot="1">
      <c r="A42" s="38" t="s">
        <v>78</v>
      </c>
    </row>
    <row r="43" spans="1:1" ht="172.2">
      <c r="A43" s="18" t="s">
        <v>79</v>
      </c>
    </row>
    <row r="44" spans="1:1" ht="15" thickBot="1">
      <c r="A44" s="39"/>
    </row>
  </sheetData>
  <conditionalFormatting sqref="A15">
    <cfRule type="duplicateValues" dxfId="0" priority="1"/>
  </conditionalFormatting>
  <hyperlinks>
    <hyperlink ref="A6" r:id="rId1" xr:uid="{959C2FCE-B70D-428F-B73B-4EE887916002}"/>
  </hyperlinks>
  <pageMargins left="0.7" right="0.7" top="0.75" bottom="0.75" header="0.3" footer="0.3"/>
  <pageSetup orientation="portrait" horizontalDpi="1200" verticalDpi="1200" r:id="rId2"/>
  <headerFooter>
    <oddFooter>&amp;L_x000D_&amp;1#&amp;"Calibri"&amp;10&amp;K000000 SPP Internal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6184-E031-42B9-B2A7-C97018F4DEAC}">
  <dimension ref="A1:C13"/>
  <sheetViews>
    <sheetView workbookViewId="0">
      <selection activeCell="C5" sqref="C5"/>
    </sheetView>
  </sheetViews>
  <sheetFormatPr defaultColWidth="9.44140625" defaultRowHeight="14.4"/>
  <cols>
    <col min="1" max="1" width="13.44140625" customWidth="1"/>
    <col min="2" max="2" width="13.44140625" bestFit="1" customWidth="1"/>
    <col min="3" max="3" width="163" style="9" customWidth="1"/>
  </cols>
  <sheetData>
    <row r="1" spans="1:3" ht="27.6" thickBot="1">
      <c r="A1" s="20"/>
      <c r="B1" s="21"/>
      <c r="C1" s="22" t="s">
        <v>45</v>
      </c>
    </row>
    <row r="2" spans="1:3" ht="27.6" thickBot="1">
      <c r="A2" s="23" t="s">
        <v>46</v>
      </c>
      <c r="B2" s="23" t="s">
        <v>47</v>
      </c>
      <c r="C2" s="24" t="s">
        <v>48</v>
      </c>
    </row>
    <row r="3" spans="1:3" s="25" customFormat="1" ht="19.2">
      <c r="A3" s="99">
        <v>46070</v>
      </c>
      <c r="B3" s="100" t="s">
        <v>484</v>
      </c>
      <c r="C3" s="101" t="s">
        <v>485</v>
      </c>
    </row>
    <row r="4" spans="1:3" ht="19.2">
      <c r="A4" s="123">
        <v>46077</v>
      </c>
      <c r="B4" s="124" t="s">
        <v>484</v>
      </c>
      <c r="C4" s="125" t="s">
        <v>607</v>
      </c>
    </row>
    <row r="5" spans="1:3" ht="19.2">
      <c r="A5" s="123">
        <v>46098</v>
      </c>
      <c r="B5" s="124" t="s">
        <v>484</v>
      </c>
      <c r="C5" s="125" t="s">
        <v>608</v>
      </c>
    </row>
    <row r="13" spans="1:3">
      <c r="A13" s="26"/>
    </row>
  </sheetData>
  <pageMargins left="0.7" right="0.7" top="1.75" bottom="0.75" header="0.8" footer="0.3"/>
  <pageSetup scale="52" orientation="portrait" horizontalDpi="1200" verticalDpi="1200" r:id="rId1"/>
  <headerFooter>
    <oddHeader>&amp;L&amp;G</oddHeader>
    <oddFooter>&amp;L_x000D_&amp;1#&amp;"Calibri"&amp;10&amp;K000000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C1B4-6832-485F-99A4-744A9857F28D}">
  <dimension ref="A1:E2"/>
  <sheetViews>
    <sheetView topLeftCell="C1" workbookViewId="0">
      <selection activeCell="C1" sqref="C1"/>
    </sheetView>
  </sheetViews>
  <sheetFormatPr defaultColWidth="28.44140625" defaultRowHeight="15"/>
  <cols>
    <col min="1" max="1" width="18.44140625" style="35" bestFit="1" customWidth="1"/>
    <col min="2" max="2" width="25.5546875" style="35" bestFit="1" customWidth="1"/>
    <col min="3" max="3" width="13.5546875" style="35" bestFit="1" customWidth="1"/>
    <col min="4" max="4" width="28.44140625" style="35" customWidth="1"/>
    <col min="5" max="5" width="160.44140625" style="35" customWidth="1"/>
    <col min="6" max="6" width="26.44140625" style="35" customWidth="1"/>
    <col min="7" max="16384" width="28.44140625" style="35"/>
  </cols>
  <sheetData>
    <row r="1" spans="1:5" s="30" customFormat="1" ht="39" customHeight="1">
      <c r="A1" s="27" t="s">
        <v>49</v>
      </c>
      <c r="B1" s="27" t="s">
        <v>50</v>
      </c>
      <c r="C1" s="27" t="s">
        <v>51</v>
      </c>
      <c r="D1" s="28" t="s">
        <v>52</v>
      </c>
      <c r="E1" s="29" t="s">
        <v>53</v>
      </c>
    </row>
    <row r="2" spans="1:5" ht="19.2">
      <c r="A2" s="31">
        <v>45912</v>
      </c>
      <c r="B2" s="32" t="s">
        <v>54</v>
      </c>
      <c r="C2" s="32"/>
      <c r="D2" s="33"/>
      <c r="E2" s="34"/>
    </row>
  </sheetData>
  <pageMargins left="0.7" right="0.7" top="0.75" bottom="0.75" header="0.3" footer="0.3"/>
  <pageSetup orientation="portrait" r:id="rId1"/>
  <headerFooter>
    <oddFooter>&amp;L_x000D_&amp;1#&amp;"Calibri"&amp;10&amp;K000000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1560-CAFB-40AD-85FB-CF599E2E80F0}">
  <dimension ref="A1:P48"/>
  <sheetViews>
    <sheetView topLeftCell="D15" zoomScale="70" zoomScaleNormal="70" workbookViewId="0">
      <selection activeCell="G42" sqref="G42"/>
    </sheetView>
  </sheetViews>
  <sheetFormatPr defaultRowHeight="14.4"/>
  <cols>
    <col min="1" max="1" width="18.33203125" bestFit="1" customWidth="1"/>
    <col min="2" max="2" width="16.33203125" bestFit="1" customWidth="1"/>
    <col min="3" max="3" width="13.44140625" bestFit="1" customWidth="1"/>
    <col min="4" max="4" width="37.88671875" bestFit="1" customWidth="1"/>
    <col min="5" max="5" width="12.6640625" bestFit="1" customWidth="1"/>
    <col min="6" max="7" width="55.33203125" bestFit="1" customWidth="1"/>
    <col min="8" max="8" width="18.109375" bestFit="1" customWidth="1"/>
    <col min="9" max="9" width="27.44140625" bestFit="1" customWidth="1"/>
    <col min="10" max="10" width="12" bestFit="1" customWidth="1"/>
    <col min="11" max="11" width="15.6640625" customWidth="1"/>
    <col min="12" max="12" width="79" bestFit="1" customWidth="1"/>
    <col min="13" max="13" width="24" customWidth="1"/>
    <col min="14" max="14" width="36.88671875" customWidth="1"/>
    <col min="15" max="15" width="55" bestFit="1" customWidth="1"/>
    <col min="16" max="16" width="18.6640625" customWidth="1"/>
  </cols>
  <sheetData>
    <row r="1" spans="1:16" ht="38.4">
      <c r="A1" s="1" t="s">
        <v>17</v>
      </c>
      <c r="B1" s="1" t="s">
        <v>55</v>
      </c>
      <c r="C1" s="1" t="s">
        <v>20</v>
      </c>
      <c r="D1" s="1" t="s">
        <v>33</v>
      </c>
      <c r="E1" s="1" t="s">
        <v>34</v>
      </c>
      <c r="F1" s="1" t="s">
        <v>35</v>
      </c>
      <c r="G1" s="1" t="s">
        <v>21</v>
      </c>
      <c r="H1" s="1" t="s">
        <v>22</v>
      </c>
      <c r="I1" s="1" t="s">
        <v>23</v>
      </c>
      <c r="J1" s="1" t="s">
        <v>1</v>
      </c>
      <c r="K1" s="1" t="s">
        <v>32</v>
      </c>
      <c r="L1" s="1" t="s">
        <v>60</v>
      </c>
      <c r="M1" s="1" t="s">
        <v>87</v>
      </c>
      <c r="N1" s="1" t="s">
        <v>61</v>
      </c>
      <c r="O1" s="1" t="s">
        <v>59</v>
      </c>
      <c r="P1" s="1" t="s">
        <v>81</v>
      </c>
    </row>
    <row r="2" spans="1:16" ht="19.2">
      <c r="A2" s="6" t="s">
        <v>90</v>
      </c>
      <c r="B2" s="6" t="s">
        <v>378</v>
      </c>
      <c r="C2" s="5">
        <v>330</v>
      </c>
      <c r="D2" s="6" t="s">
        <v>327</v>
      </c>
      <c r="E2" s="5" t="s">
        <v>13</v>
      </c>
      <c r="F2" s="6" t="s">
        <v>38</v>
      </c>
      <c r="G2" s="5" t="s">
        <v>281</v>
      </c>
      <c r="H2" s="5">
        <v>345</v>
      </c>
      <c r="I2" s="5" t="s">
        <v>24</v>
      </c>
      <c r="J2" s="5" t="s">
        <v>25</v>
      </c>
      <c r="K2" s="66">
        <v>46266</v>
      </c>
      <c r="L2" s="73" t="s">
        <v>379</v>
      </c>
      <c r="M2" s="74" t="s">
        <v>380</v>
      </c>
      <c r="N2" s="74" t="s">
        <v>381</v>
      </c>
      <c r="O2" s="73" t="s">
        <v>382</v>
      </c>
      <c r="P2" s="73">
        <v>-4.8</v>
      </c>
    </row>
    <row r="3" spans="1:16" ht="19.2">
      <c r="A3" s="6" t="s">
        <v>94</v>
      </c>
      <c r="B3" s="6" t="s">
        <v>378</v>
      </c>
      <c r="C3" s="5">
        <v>200</v>
      </c>
      <c r="D3" s="6" t="s">
        <v>328</v>
      </c>
      <c r="E3" s="5" t="s">
        <v>9</v>
      </c>
      <c r="F3" s="6" t="s">
        <v>40</v>
      </c>
      <c r="G3" s="5" t="s">
        <v>282</v>
      </c>
      <c r="H3" s="5">
        <v>161</v>
      </c>
      <c r="I3" s="5" t="s">
        <v>28</v>
      </c>
      <c r="J3" s="5" t="s">
        <v>25</v>
      </c>
      <c r="K3" s="66">
        <v>46935</v>
      </c>
      <c r="L3" s="75" t="s">
        <v>383</v>
      </c>
      <c r="M3" s="6" t="s">
        <v>384</v>
      </c>
      <c r="N3" s="6" t="s">
        <v>385</v>
      </c>
      <c r="O3" s="75" t="s">
        <v>386</v>
      </c>
      <c r="P3" s="75">
        <v>-0.1</v>
      </c>
    </row>
    <row r="4" spans="1:16" ht="19.2">
      <c r="A4" s="6" t="s">
        <v>98</v>
      </c>
      <c r="B4" s="6" t="s">
        <v>378</v>
      </c>
      <c r="C4" s="5">
        <v>130</v>
      </c>
      <c r="D4" s="6" t="s">
        <v>329</v>
      </c>
      <c r="E4" s="5" t="s">
        <v>9</v>
      </c>
      <c r="F4" s="6" t="s">
        <v>40</v>
      </c>
      <c r="G4" s="5" t="s">
        <v>283</v>
      </c>
      <c r="H4" s="5">
        <v>138</v>
      </c>
      <c r="I4" s="5" t="s">
        <v>24</v>
      </c>
      <c r="J4" s="5" t="s">
        <v>25</v>
      </c>
      <c r="K4" s="66">
        <v>46266</v>
      </c>
      <c r="L4" s="73" t="s">
        <v>387</v>
      </c>
      <c r="M4" s="74" t="s">
        <v>380</v>
      </c>
      <c r="N4" s="74" t="s">
        <v>388</v>
      </c>
      <c r="O4" s="73" t="s">
        <v>389</v>
      </c>
      <c r="P4" s="73">
        <v>-12.5</v>
      </c>
    </row>
    <row r="5" spans="1:16" ht="19.2">
      <c r="A5" s="6" t="s">
        <v>102</v>
      </c>
      <c r="B5" s="6" t="s">
        <v>378</v>
      </c>
      <c r="C5" s="5">
        <v>200</v>
      </c>
      <c r="D5" s="6" t="s">
        <v>330</v>
      </c>
      <c r="E5" s="5" t="s">
        <v>11</v>
      </c>
      <c r="F5" s="6" t="s">
        <v>41</v>
      </c>
      <c r="G5" s="5" t="s">
        <v>284</v>
      </c>
      <c r="H5" s="5">
        <v>138</v>
      </c>
      <c r="I5" s="5" t="s">
        <v>24</v>
      </c>
      <c r="J5" s="5" t="s">
        <v>25</v>
      </c>
      <c r="K5" s="66">
        <v>46266</v>
      </c>
      <c r="L5" s="75" t="s">
        <v>390</v>
      </c>
      <c r="M5" s="6" t="s">
        <v>380</v>
      </c>
      <c r="N5" s="6" t="s">
        <v>391</v>
      </c>
      <c r="O5" s="75" t="s">
        <v>392</v>
      </c>
      <c r="P5" s="75">
        <v>-6.48</v>
      </c>
    </row>
    <row r="6" spans="1:16" ht="19.2">
      <c r="A6" s="6" t="s">
        <v>106</v>
      </c>
      <c r="B6" s="6" t="s">
        <v>378</v>
      </c>
      <c r="C6" s="5">
        <v>200</v>
      </c>
      <c r="D6" s="6" t="s">
        <v>331</v>
      </c>
      <c r="E6" s="5" t="s">
        <v>322</v>
      </c>
      <c r="F6" s="6" t="s">
        <v>371</v>
      </c>
      <c r="G6" s="5" t="s">
        <v>285</v>
      </c>
      <c r="H6" s="5">
        <v>161</v>
      </c>
      <c r="I6" s="5" t="s">
        <v>28</v>
      </c>
      <c r="J6" s="5" t="s">
        <v>25</v>
      </c>
      <c r="K6" s="66">
        <v>46935</v>
      </c>
      <c r="L6" s="73" t="s">
        <v>383</v>
      </c>
      <c r="M6" s="74" t="s">
        <v>384</v>
      </c>
      <c r="N6" s="74" t="s">
        <v>385</v>
      </c>
      <c r="O6" s="76" t="s">
        <v>386</v>
      </c>
      <c r="P6" s="73">
        <v>-0.2</v>
      </c>
    </row>
    <row r="7" spans="1:16" ht="19.2">
      <c r="A7" s="6" t="s">
        <v>111</v>
      </c>
      <c r="B7" s="6" t="s">
        <v>378</v>
      </c>
      <c r="C7" s="5">
        <v>200</v>
      </c>
      <c r="D7" s="6" t="s">
        <v>332</v>
      </c>
      <c r="E7" s="5" t="s">
        <v>19</v>
      </c>
      <c r="F7" s="6" t="s">
        <v>372</v>
      </c>
      <c r="G7" s="5" t="s">
        <v>286</v>
      </c>
      <c r="H7" s="5">
        <v>138</v>
      </c>
      <c r="I7" s="5" t="s">
        <v>24</v>
      </c>
      <c r="J7" s="5" t="s">
        <v>25</v>
      </c>
      <c r="K7" s="66">
        <v>46266</v>
      </c>
      <c r="L7" s="75" t="s">
        <v>393</v>
      </c>
      <c r="M7" s="6" t="s">
        <v>380</v>
      </c>
      <c r="N7" s="6" t="s">
        <v>391</v>
      </c>
      <c r="O7" s="75" t="s">
        <v>386</v>
      </c>
      <c r="P7" s="75">
        <v>-13.08</v>
      </c>
    </row>
    <row r="8" spans="1:16" ht="19.2">
      <c r="A8" s="6" t="s">
        <v>115</v>
      </c>
      <c r="B8" s="6" t="s">
        <v>378</v>
      </c>
      <c r="C8" s="5">
        <v>100</v>
      </c>
      <c r="D8" s="6" t="s">
        <v>333</v>
      </c>
      <c r="E8" s="5" t="s">
        <v>12</v>
      </c>
      <c r="F8" s="6" t="s">
        <v>37</v>
      </c>
      <c r="G8" s="5" t="s">
        <v>287</v>
      </c>
      <c r="H8" s="5">
        <v>161</v>
      </c>
      <c r="I8" s="5" t="s">
        <v>28</v>
      </c>
      <c r="J8" s="5" t="s">
        <v>25</v>
      </c>
      <c r="K8" s="66">
        <v>46904</v>
      </c>
      <c r="L8" s="73" t="s">
        <v>394</v>
      </c>
      <c r="M8" s="74" t="s">
        <v>380</v>
      </c>
      <c r="N8" s="74" t="s">
        <v>395</v>
      </c>
      <c r="O8" s="73" t="s">
        <v>396</v>
      </c>
      <c r="P8" s="73">
        <v>-0.09</v>
      </c>
    </row>
    <row r="9" spans="1:16" ht="19.2">
      <c r="A9" s="6" t="s">
        <v>119</v>
      </c>
      <c r="B9" s="6" t="s">
        <v>378</v>
      </c>
      <c r="C9" s="5">
        <v>150</v>
      </c>
      <c r="D9" s="6" t="s">
        <v>334</v>
      </c>
      <c r="E9" s="5" t="s">
        <v>12</v>
      </c>
      <c r="F9" s="6" t="s">
        <v>37</v>
      </c>
      <c r="G9" s="5" t="s">
        <v>288</v>
      </c>
      <c r="H9" s="5">
        <v>138</v>
      </c>
      <c r="I9" s="5" t="s">
        <v>28</v>
      </c>
      <c r="J9" s="5" t="s">
        <v>25</v>
      </c>
      <c r="K9" s="66">
        <v>46904</v>
      </c>
      <c r="L9" s="75" t="s">
        <v>397</v>
      </c>
      <c r="M9" s="6" t="s">
        <v>380</v>
      </c>
      <c r="N9" s="6" t="s">
        <v>398</v>
      </c>
      <c r="O9" s="75" t="s">
        <v>399</v>
      </c>
      <c r="P9" s="75">
        <v>-0.05</v>
      </c>
    </row>
    <row r="10" spans="1:16" ht="19.2">
      <c r="A10" s="6" t="s">
        <v>123</v>
      </c>
      <c r="B10" s="6" t="s">
        <v>378</v>
      </c>
      <c r="C10" s="5">
        <v>200</v>
      </c>
      <c r="D10" s="6" t="s">
        <v>335</v>
      </c>
      <c r="E10" s="5" t="s">
        <v>29</v>
      </c>
      <c r="F10" s="6" t="s">
        <v>36</v>
      </c>
      <c r="G10" s="5" t="s">
        <v>289</v>
      </c>
      <c r="H10" s="5">
        <v>138</v>
      </c>
      <c r="I10" s="5" t="s">
        <v>30</v>
      </c>
      <c r="J10" s="5" t="s">
        <v>25</v>
      </c>
      <c r="K10" s="66">
        <v>47238</v>
      </c>
      <c r="L10" s="73" t="s">
        <v>400</v>
      </c>
      <c r="M10" s="74" t="s">
        <v>384</v>
      </c>
      <c r="N10" s="74" t="s">
        <v>401</v>
      </c>
      <c r="O10" s="73" t="s">
        <v>402</v>
      </c>
      <c r="P10" s="73">
        <v>-2.0099999999999998</v>
      </c>
    </row>
    <row r="11" spans="1:16" ht="19.2">
      <c r="A11" s="6" t="s">
        <v>127</v>
      </c>
      <c r="B11" s="6" t="s">
        <v>378</v>
      </c>
      <c r="C11" s="5">
        <v>100</v>
      </c>
      <c r="D11" s="6" t="s">
        <v>336</v>
      </c>
      <c r="E11" s="5" t="s">
        <v>323</v>
      </c>
      <c r="F11" s="5" t="s">
        <v>373</v>
      </c>
      <c r="G11" s="5" t="s">
        <v>290</v>
      </c>
      <c r="H11" s="5">
        <v>161</v>
      </c>
      <c r="I11" s="5" t="s">
        <v>28</v>
      </c>
      <c r="J11" s="5" t="s">
        <v>25</v>
      </c>
      <c r="K11" s="66">
        <v>47483</v>
      </c>
      <c r="L11" s="75" t="s">
        <v>403</v>
      </c>
      <c r="M11" s="6" t="s">
        <v>380</v>
      </c>
      <c r="N11" s="6" t="s">
        <v>404</v>
      </c>
      <c r="O11" s="75" t="s">
        <v>386</v>
      </c>
      <c r="P11" s="75">
        <v>-0.2</v>
      </c>
    </row>
    <row r="12" spans="1:16" ht="19.2">
      <c r="A12" s="6" t="s">
        <v>131</v>
      </c>
      <c r="B12" s="6" t="s">
        <v>378</v>
      </c>
      <c r="C12" s="5">
        <v>135</v>
      </c>
      <c r="D12" s="6" t="s">
        <v>337</v>
      </c>
      <c r="E12" s="5" t="s">
        <v>29</v>
      </c>
      <c r="F12" s="6" t="s">
        <v>36</v>
      </c>
      <c r="G12" s="5" t="s">
        <v>291</v>
      </c>
      <c r="H12" s="5">
        <v>138</v>
      </c>
      <c r="I12" s="5" t="s">
        <v>30</v>
      </c>
      <c r="J12" s="5" t="s">
        <v>25</v>
      </c>
      <c r="K12" s="66">
        <v>47088</v>
      </c>
      <c r="L12" s="73" t="s">
        <v>405</v>
      </c>
      <c r="M12" s="74" t="s">
        <v>380</v>
      </c>
      <c r="N12" s="74" t="s">
        <v>406</v>
      </c>
      <c r="O12" s="73" t="s">
        <v>407</v>
      </c>
      <c r="P12" s="73">
        <v>-0.98</v>
      </c>
    </row>
    <row r="13" spans="1:16" ht="19.2">
      <c r="A13" s="6" t="s">
        <v>135</v>
      </c>
      <c r="B13" s="6" t="s">
        <v>378</v>
      </c>
      <c r="C13" s="5">
        <v>200</v>
      </c>
      <c r="D13" s="6" t="s">
        <v>338</v>
      </c>
      <c r="E13" s="5" t="s">
        <v>323</v>
      </c>
      <c r="F13" s="5" t="s">
        <v>373</v>
      </c>
      <c r="G13" s="5" t="s">
        <v>292</v>
      </c>
      <c r="H13" s="5">
        <v>161</v>
      </c>
      <c r="I13" s="5" t="s">
        <v>30</v>
      </c>
      <c r="J13" s="5" t="s">
        <v>25</v>
      </c>
      <c r="K13" s="66">
        <v>47453</v>
      </c>
      <c r="L13" s="75" t="s">
        <v>408</v>
      </c>
      <c r="M13" s="6" t="s">
        <v>380</v>
      </c>
      <c r="N13" s="6" t="s">
        <v>409</v>
      </c>
      <c r="O13" s="75" t="s">
        <v>410</v>
      </c>
      <c r="P13" s="75">
        <v>-1.21</v>
      </c>
    </row>
    <row r="14" spans="1:16" ht="19.2">
      <c r="A14" s="6" t="s">
        <v>139</v>
      </c>
      <c r="B14" s="6" t="s">
        <v>378</v>
      </c>
      <c r="C14" s="5">
        <v>100</v>
      </c>
      <c r="D14" s="6" t="s">
        <v>339</v>
      </c>
      <c r="E14" s="5" t="s">
        <v>11</v>
      </c>
      <c r="F14" s="6" t="s">
        <v>41</v>
      </c>
      <c r="G14" s="5" t="s">
        <v>293</v>
      </c>
      <c r="H14" s="5">
        <v>138</v>
      </c>
      <c r="I14" s="5" t="s">
        <v>30</v>
      </c>
      <c r="J14" s="5" t="s">
        <v>25</v>
      </c>
      <c r="K14" s="66">
        <v>47026</v>
      </c>
      <c r="L14" s="73" t="s">
        <v>411</v>
      </c>
      <c r="M14" s="74" t="s">
        <v>380</v>
      </c>
      <c r="N14" s="74" t="s">
        <v>385</v>
      </c>
      <c r="O14" s="73" t="s">
        <v>412</v>
      </c>
      <c r="P14" s="73">
        <v>-1.1499999999999999</v>
      </c>
    </row>
    <row r="15" spans="1:16" ht="19.2">
      <c r="A15" s="6" t="s">
        <v>143</v>
      </c>
      <c r="B15" s="6" t="s">
        <v>378</v>
      </c>
      <c r="C15" s="5">
        <v>255</v>
      </c>
      <c r="D15" s="6" t="s">
        <v>340</v>
      </c>
      <c r="E15" s="5" t="s">
        <v>324</v>
      </c>
      <c r="F15" s="6" t="s">
        <v>368</v>
      </c>
      <c r="G15" s="5" t="s">
        <v>294</v>
      </c>
      <c r="H15" s="5">
        <v>345</v>
      </c>
      <c r="I15" s="5" t="s">
        <v>26</v>
      </c>
      <c r="J15" s="5" t="s">
        <v>27</v>
      </c>
      <c r="K15" s="66">
        <v>46784</v>
      </c>
      <c r="L15" s="77" t="s">
        <v>413</v>
      </c>
      <c r="M15" s="78" t="s">
        <v>380</v>
      </c>
      <c r="N15" s="79" t="s">
        <v>414</v>
      </c>
      <c r="O15" s="77" t="s">
        <v>415</v>
      </c>
      <c r="P15" s="80">
        <v>0</v>
      </c>
    </row>
    <row r="16" spans="1:16" ht="19.2">
      <c r="A16" s="6" t="s">
        <v>148</v>
      </c>
      <c r="B16" s="6" t="s">
        <v>378</v>
      </c>
      <c r="C16" s="5">
        <v>255</v>
      </c>
      <c r="D16" s="6" t="s">
        <v>340</v>
      </c>
      <c r="E16" s="5" t="s">
        <v>324</v>
      </c>
      <c r="F16" s="6" t="s">
        <v>368</v>
      </c>
      <c r="G16" s="5" t="s">
        <v>294</v>
      </c>
      <c r="H16" s="5">
        <v>345</v>
      </c>
      <c r="I16" s="5" t="s">
        <v>26</v>
      </c>
      <c r="J16" s="5" t="s">
        <v>27</v>
      </c>
      <c r="K16" s="66">
        <v>46784</v>
      </c>
      <c r="L16" s="80" t="s">
        <v>413</v>
      </c>
      <c r="M16" s="79" t="s">
        <v>380</v>
      </c>
      <c r="N16" s="78" t="s">
        <v>414</v>
      </c>
      <c r="O16" s="80" t="s">
        <v>415</v>
      </c>
      <c r="P16" s="80">
        <v>0</v>
      </c>
    </row>
    <row r="17" spans="1:16" ht="19.2">
      <c r="A17" s="6" t="s">
        <v>151</v>
      </c>
      <c r="B17" s="6" t="s">
        <v>378</v>
      </c>
      <c r="C17" s="5">
        <v>272.7</v>
      </c>
      <c r="D17" s="6" t="s">
        <v>340</v>
      </c>
      <c r="E17" s="5" t="s">
        <v>324</v>
      </c>
      <c r="F17" s="6" t="s">
        <v>368</v>
      </c>
      <c r="G17" s="5" t="s">
        <v>294</v>
      </c>
      <c r="H17" s="5">
        <v>345</v>
      </c>
      <c r="I17" s="5" t="s">
        <v>26</v>
      </c>
      <c r="J17" s="5" t="s">
        <v>27</v>
      </c>
      <c r="K17" s="66">
        <v>48245</v>
      </c>
      <c r="L17" s="77" t="s">
        <v>413</v>
      </c>
      <c r="M17" s="79" t="s">
        <v>380</v>
      </c>
      <c r="N17" s="79" t="s">
        <v>414</v>
      </c>
      <c r="O17" s="77" t="s">
        <v>415</v>
      </c>
      <c r="P17" s="75">
        <v>0</v>
      </c>
    </row>
    <row r="18" spans="1:16" ht="19.2">
      <c r="A18" s="6" t="s">
        <v>154</v>
      </c>
      <c r="B18" s="6" t="s">
        <v>378</v>
      </c>
      <c r="C18" s="5">
        <v>117</v>
      </c>
      <c r="D18" s="6" t="s">
        <v>341</v>
      </c>
      <c r="E18" s="5" t="s">
        <v>11</v>
      </c>
      <c r="F18" s="6" t="s">
        <v>41</v>
      </c>
      <c r="G18" s="5" t="s">
        <v>295</v>
      </c>
      <c r="H18" s="5">
        <v>138</v>
      </c>
      <c r="I18" s="5" t="s">
        <v>31</v>
      </c>
      <c r="J18" s="5" t="s">
        <v>25</v>
      </c>
      <c r="K18" s="66">
        <v>47118</v>
      </c>
      <c r="L18" s="73" t="s">
        <v>416</v>
      </c>
      <c r="M18" s="74" t="s">
        <v>380</v>
      </c>
      <c r="N18" s="74" t="s">
        <v>417</v>
      </c>
      <c r="O18" s="73" t="s">
        <v>418</v>
      </c>
      <c r="P18" s="73">
        <v>0.24</v>
      </c>
    </row>
    <row r="19" spans="1:16" ht="19.2">
      <c r="A19" s="6" t="s">
        <v>158</v>
      </c>
      <c r="B19" s="6" t="s">
        <v>378</v>
      </c>
      <c r="C19" s="5">
        <v>125</v>
      </c>
      <c r="D19" s="6" t="s">
        <v>342</v>
      </c>
      <c r="E19" s="5" t="s">
        <v>11</v>
      </c>
      <c r="F19" s="6" t="s">
        <v>41</v>
      </c>
      <c r="G19" s="5" t="s">
        <v>296</v>
      </c>
      <c r="H19" s="5">
        <v>138</v>
      </c>
      <c r="I19" s="5" t="s">
        <v>30</v>
      </c>
      <c r="J19" s="5" t="s">
        <v>25</v>
      </c>
      <c r="K19" s="66">
        <v>47026</v>
      </c>
      <c r="L19" s="75" t="s">
        <v>419</v>
      </c>
      <c r="M19" s="6" t="s">
        <v>380</v>
      </c>
      <c r="N19" s="6" t="s">
        <v>420</v>
      </c>
      <c r="O19" s="75" t="s">
        <v>412</v>
      </c>
      <c r="P19" s="75">
        <v>-1.5</v>
      </c>
    </row>
    <row r="20" spans="1:16" ht="19.2">
      <c r="A20" s="6" t="s">
        <v>162</v>
      </c>
      <c r="B20" s="6" t="s">
        <v>378</v>
      </c>
      <c r="C20" s="5">
        <v>300</v>
      </c>
      <c r="D20" s="6" t="s">
        <v>343</v>
      </c>
      <c r="E20" s="5" t="s">
        <v>9</v>
      </c>
      <c r="F20" s="6" t="s">
        <v>40</v>
      </c>
      <c r="G20" s="5" t="s">
        <v>297</v>
      </c>
      <c r="H20" s="5">
        <v>345</v>
      </c>
      <c r="I20" s="5" t="s">
        <v>24</v>
      </c>
      <c r="J20" s="5" t="s">
        <v>27</v>
      </c>
      <c r="K20" s="66">
        <v>47848</v>
      </c>
      <c r="L20" s="77" t="s">
        <v>421</v>
      </c>
      <c r="M20" s="78" t="s">
        <v>384</v>
      </c>
      <c r="N20" s="78" t="s">
        <v>422</v>
      </c>
      <c r="O20" s="77" t="s">
        <v>423</v>
      </c>
      <c r="P20" s="80">
        <v>-1.6</v>
      </c>
    </row>
    <row r="21" spans="1:16" ht="19.2">
      <c r="A21" s="6" t="s">
        <v>166</v>
      </c>
      <c r="B21" s="6" t="s">
        <v>378</v>
      </c>
      <c r="C21" s="5">
        <v>475</v>
      </c>
      <c r="D21" s="6" t="s">
        <v>344</v>
      </c>
      <c r="E21" s="5" t="s">
        <v>19</v>
      </c>
      <c r="F21" s="6" t="s">
        <v>372</v>
      </c>
      <c r="G21" s="5" t="s">
        <v>298</v>
      </c>
      <c r="H21" s="5">
        <v>345</v>
      </c>
      <c r="I21" s="5" t="s">
        <v>30</v>
      </c>
      <c r="J21" s="5" t="s">
        <v>25</v>
      </c>
      <c r="K21" s="66">
        <v>47299</v>
      </c>
      <c r="L21" s="77" t="s">
        <v>424</v>
      </c>
      <c r="M21" s="79" t="s">
        <v>425</v>
      </c>
      <c r="N21" s="79" t="s">
        <v>420</v>
      </c>
      <c r="O21" s="77" t="s">
        <v>426</v>
      </c>
      <c r="P21" s="77">
        <v>-5.96</v>
      </c>
    </row>
    <row r="22" spans="1:16" ht="19.2">
      <c r="A22" s="6" t="s">
        <v>171</v>
      </c>
      <c r="B22" s="6" t="s">
        <v>378</v>
      </c>
      <c r="C22" s="5">
        <v>100</v>
      </c>
      <c r="D22" s="6" t="s">
        <v>344</v>
      </c>
      <c r="E22" s="5" t="s">
        <v>11</v>
      </c>
      <c r="F22" s="6" t="s">
        <v>41</v>
      </c>
      <c r="G22" s="5" t="s">
        <v>299</v>
      </c>
      <c r="H22" s="5">
        <v>138</v>
      </c>
      <c r="I22" s="5" t="s">
        <v>30</v>
      </c>
      <c r="J22" s="5" t="s">
        <v>25</v>
      </c>
      <c r="K22" s="66">
        <v>47026</v>
      </c>
      <c r="L22" s="73" t="s">
        <v>411</v>
      </c>
      <c r="M22" s="74" t="s">
        <v>380</v>
      </c>
      <c r="N22" s="74" t="s">
        <v>385</v>
      </c>
      <c r="O22" s="73" t="s">
        <v>412</v>
      </c>
      <c r="P22" s="73">
        <v>-1.1499999999999999</v>
      </c>
    </row>
    <row r="23" spans="1:16" ht="19.2">
      <c r="A23" s="6" t="s">
        <v>175</v>
      </c>
      <c r="B23" s="6" t="s">
        <v>378</v>
      </c>
      <c r="C23" s="5">
        <v>300</v>
      </c>
      <c r="D23" s="6" t="s">
        <v>345</v>
      </c>
      <c r="E23" s="5" t="s">
        <v>10</v>
      </c>
      <c r="F23" s="5" t="s">
        <v>39</v>
      </c>
      <c r="G23" s="5" t="s">
        <v>300</v>
      </c>
      <c r="H23" s="5">
        <v>345</v>
      </c>
      <c r="I23" s="5" t="s">
        <v>31</v>
      </c>
      <c r="J23" s="5" t="s">
        <v>27</v>
      </c>
      <c r="K23" s="66">
        <v>47848</v>
      </c>
      <c r="L23" s="6" t="s">
        <v>427</v>
      </c>
      <c r="M23" s="6" t="s">
        <v>384</v>
      </c>
      <c r="N23" s="6" t="s">
        <v>428</v>
      </c>
      <c r="O23" s="6" t="s">
        <v>429</v>
      </c>
      <c r="P23" s="75">
        <v>-81.5</v>
      </c>
    </row>
    <row r="24" spans="1:16" ht="19.2">
      <c r="A24" s="6" t="s">
        <v>180</v>
      </c>
      <c r="B24" s="6" t="s">
        <v>378</v>
      </c>
      <c r="C24" s="5">
        <v>130</v>
      </c>
      <c r="D24" s="6" t="s">
        <v>346</v>
      </c>
      <c r="E24" s="5" t="s">
        <v>13</v>
      </c>
      <c r="F24" s="6" t="s">
        <v>38</v>
      </c>
      <c r="G24" s="5" t="s">
        <v>301</v>
      </c>
      <c r="H24" s="5">
        <v>115</v>
      </c>
      <c r="I24" s="5" t="s">
        <v>24</v>
      </c>
      <c r="J24" s="5" t="s">
        <v>27</v>
      </c>
      <c r="K24" s="66">
        <v>47848</v>
      </c>
      <c r="L24" s="74" t="s">
        <v>430</v>
      </c>
      <c r="M24" s="74" t="s">
        <v>380</v>
      </c>
      <c r="N24" s="74" t="s">
        <v>431</v>
      </c>
      <c r="O24" s="76" t="s">
        <v>399</v>
      </c>
      <c r="P24" s="73">
        <v>-2.91</v>
      </c>
    </row>
    <row r="25" spans="1:16" ht="19.2">
      <c r="A25" s="6" t="s">
        <v>184</v>
      </c>
      <c r="B25" s="6" t="s">
        <v>378</v>
      </c>
      <c r="C25" s="5">
        <v>150</v>
      </c>
      <c r="D25" s="6" t="s">
        <v>347</v>
      </c>
      <c r="E25" s="5" t="s">
        <v>323</v>
      </c>
      <c r="F25" s="5" t="s">
        <v>373</v>
      </c>
      <c r="G25" s="5" t="s">
        <v>302</v>
      </c>
      <c r="H25" s="5">
        <v>161</v>
      </c>
      <c r="I25" s="5" t="s">
        <v>24</v>
      </c>
      <c r="J25" s="5" t="s">
        <v>25</v>
      </c>
      <c r="K25" s="66">
        <v>47118</v>
      </c>
      <c r="L25" s="81" t="s">
        <v>432</v>
      </c>
      <c r="M25" s="6" t="s">
        <v>380</v>
      </c>
      <c r="N25" s="6" t="s">
        <v>398</v>
      </c>
      <c r="O25" s="6" t="s">
        <v>412</v>
      </c>
      <c r="P25" s="75">
        <v>-1.28</v>
      </c>
    </row>
    <row r="26" spans="1:16" ht="19.2">
      <c r="A26" s="6" t="s">
        <v>188</v>
      </c>
      <c r="B26" s="6" t="s">
        <v>378</v>
      </c>
      <c r="C26" s="5">
        <v>52</v>
      </c>
      <c r="D26" s="6" t="s">
        <v>348</v>
      </c>
      <c r="E26" s="5" t="s">
        <v>29</v>
      </c>
      <c r="F26" s="6" t="s">
        <v>36</v>
      </c>
      <c r="G26" s="5" t="s">
        <v>303</v>
      </c>
      <c r="H26" s="5">
        <v>345</v>
      </c>
      <c r="I26" s="5" t="s">
        <v>24</v>
      </c>
      <c r="J26" s="5" t="s">
        <v>25</v>
      </c>
      <c r="K26" s="66">
        <v>46387</v>
      </c>
      <c r="L26" s="74" t="s">
        <v>433</v>
      </c>
      <c r="M26" s="74" t="s">
        <v>380</v>
      </c>
      <c r="N26" s="74" t="s">
        <v>434</v>
      </c>
      <c r="O26" s="74" t="s">
        <v>435</v>
      </c>
      <c r="P26" s="73">
        <v>-4.9000000000000004</v>
      </c>
    </row>
    <row r="27" spans="1:16" ht="19.2">
      <c r="A27" s="6" t="s">
        <v>192</v>
      </c>
      <c r="B27" s="6" t="s">
        <v>378</v>
      </c>
      <c r="C27" s="5">
        <v>120</v>
      </c>
      <c r="D27" s="6" t="s">
        <v>349</v>
      </c>
      <c r="E27" s="5" t="s">
        <v>325</v>
      </c>
      <c r="F27" s="5" t="s">
        <v>374</v>
      </c>
      <c r="G27" s="5" t="s">
        <v>304</v>
      </c>
      <c r="H27" s="5">
        <v>115</v>
      </c>
      <c r="I27" s="5" t="s">
        <v>30</v>
      </c>
      <c r="J27" s="5" t="s">
        <v>25</v>
      </c>
      <c r="K27" s="66">
        <v>46996</v>
      </c>
      <c r="L27" s="6" t="s">
        <v>436</v>
      </c>
      <c r="M27" s="6" t="s">
        <v>384</v>
      </c>
      <c r="N27" s="6" t="s">
        <v>437</v>
      </c>
      <c r="O27" s="6" t="s">
        <v>438</v>
      </c>
      <c r="P27" s="75">
        <v>-2.63</v>
      </c>
    </row>
    <row r="28" spans="1:16" ht="19.2">
      <c r="A28" s="6" t="s">
        <v>196</v>
      </c>
      <c r="B28" s="6" t="s">
        <v>378</v>
      </c>
      <c r="C28" s="5">
        <v>74.900000000000006</v>
      </c>
      <c r="D28" s="6" t="s">
        <v>350</v>
      </c>
      <c r="E28" s="5" t="s">
        <v>19</v>
      </c>
      <c r="F28" s="6" t="s">
        <v>372</v>
      </c>
      <c r="G28" s="5" t="s">
        <v>305</v>
      </c>
      <c r="H28" s="5">
        <v>138</v>
      </c>
      <c r="I28" s="5" t="s">
        <v>28</v>
      </c>
      <c r="J28" s="5" t="s">
        <v>25</v>
      </c>
      <c r="K28" s="66">
        <v>46662</v>
      </c>
      <c r="L28" s="74" t="s">
        <v>439</v>
      </c>
      <c r="M28" s="74" t="s">
        <v>380</v>
      </c>
      <c r="N28" s="74" t="s">
        <v>440</v>
      </c>
      <c r="O28" s="74" t="s">
        <v>441</v>
      </c>
      <c r="P28" s="73">
        <v>-0.17</v>
      </c>
    </row>
    <row r="29" spans="1:16" ht="19.2">
      <c r="A29" s="6" t="s">
        <v>200</v>
      </c>
      <c r="B29" s="6" t="s">
        <v>378</v>
      </c>
      <c r="C29" s="5">
        <v>150</v>
      </c>
      <c r="D29" s="6" t="s">
        <v>351</v>
      </c>
      <c r="E29" s="5" t="s">
        <v>9</v>
      </c>
      <c r="F29" s="6" t="s">
        <v>40</v>
      </c>
      <c r="G29" s="5" t="s">
        <v>306</v>
      </c>
      <c r="H29" s="5">
        <v>161</v>
      </c>
      <c r="I29" s="5" t="s">
        <v>28</v>
      </c>
      <c r="J29" s="5" t="s">
        <v>27</v>
      </c>
      <c r="K29" s="66">
        <v>46905</v>
      </c>
      <c r="L29" s="6" t="s">
        <v>442</v>
      </c>
      <c r="M29" s="6" t="s">
        <v>380</v>
      </c>
      <c r="N29" s="6" t="s">
        <v>443</v>
      </c>
      <c r="O29" s="6" t="s">
        <v>444</v>
      </c>
      <c r="P29" s="75">
        <v>-0.7</v>
      </c>
    </row>
    <row r="30" spans="1:16" ht="19.2">
      <c r="A30" s="6" t="s">
        <v>204</v>
      </c>
      <c r="B30" s="6" t="s">
        <v>378</v>
      </c>
      <c r="C30" s="5">
        <v>150</v>
      </c>
      <c r="D30" s="6" t="s">
        <v>352</v>
      </c>
      <c r="E30" s="5" t="s">
        <v>326</v>
      </c>
      <c r="F30" s="6" t="s">
        <v>370</v>
      </c>
      <c r="G30" s="5" t="s">
        <v>307</v>
      </c>
      <c r="H30" s="5">
        <v>161</v>
      </c>
      <c r="I30" s="5" t="s">
        <v>28</v>
      </c>
      <c r="J30" s="5" t="s">
        <v>25</v>
      </c>
      <c r="K30" s="66">
        <v>46905</v>
      </c>
      <c r="L30" s="74" t="s">
        <v>442</v>
      </c>
      <c r="M30" s="74" t="s">
        <v>380</v>
      </c>
      <c r="N30" s="74" t="s">
        <v>443</v>
      </c>
      <c r="O30" s="74" t="s">
        <v>445</v>
      </c>
      <c r="P30" s="73">
        <v>-0.7</v>
      </c>
    </row>
    <row r="31" spans="1:16" ht="19.2">
      <c r="A31" s="6" t="s">
        <v>209</v>
      </c>
      <c r="B31" s="6" t="s">
        <v>378</v>
      </c>
      <c r="C31" s="5">
        <v>200</v>
      </c>
      <c r="D31" s="6" t="s">
        <v>353</v>
      </c>
      <c r="E31" s="5" t="s">
        <v>10</v>
      </c>
      <c r="F31" s="5" t="s">
        <v>39</v>
      </c>
      <c r="G31" s="5" t="s">
        <v>308</v>
      </c>
      <c r="H31" s="5">
        <v>345</v>
      </c>
      <c r="I31" s="5" t="s">
        <v>31</v>
      </c>
      <c r="J31" s="5" t="s">
        <v>25</v>
      </c>
      <c r="K31" s="66">
        <v>47483</v>
      </c>
      <c r="L31" s="6" t="s">
        <v>446</v>
      </c>
      <c r="M31" s="6" t="s">
        <v>384</v>
      </c>
      <c r="N31" s="6" t="s">
        <v>447</v>
      </c>
      <c r="O31" s="6" t="s">
        <v>448</v>
      </c>
      <c r="P31" s="75">
        <v>-13.9</v>
      </c>
    </row>
    <row r="32" spans="1:16" ht="19.2">
      <c r="A32" s="6" t="s">
        <v>214</v>
      </c>
      <c r="B32" s="6" t="s">
        <v>378</v>
      </c>
      <c r="C32" s="5">
        <v>100</v>
      </c>
      <c r="D32" s="6" t="s">
        <v>353</v>
      </c>
      <c r="E32" s="5" t="s">
        <v>10</v>
      </c>
      <c r="F32" s="5" t="s">
        <v>39</v>
      </c>
      <c r="G32" s="5" t="s">
        <v>308</v>
      </c>
      <c r="H32" s="5">
        <v>345</v>
      </c>
      <c r="I32" s="5" t="s">
        <v>31</v>
      </c>
      <c r="J32" s="5" t="s">
        <v>25</v>
      </c>
      <c r="K32" s="66">
        <v>47483</v>
      </c>
      <c r="L32" s="74" t="s">
        <v>449</v>
      </c>
      <c r="M32" s="74" t="s">
        <v>384</v>
      </c>
      <c r="N32" s="74" t="s">
        <v>447</v>
      </c>
      <c r="O32" s="74" t="s">
        <v>399</v>
      </c>
      <c r="P32" s="73">
        <v>-9.6999999999999993</v>
      </c>
    </row>
    <row r="33" spans="1:16" ht="19.2">
      <c r="A33" s="6" t="s">
        <v>217</v>
      </c>
      <c r="B33" s="6" t="s">
        <v>378</v>
      </c>
      <c r="C33" s="5">
        <v>200</v>
      </c>
      <c r="D33" s="6" t="s">
        <v>354</v>
      </c>
      <c r="E33" s="5" t="s">
        <v>19</v>
      </c>
      <c r="F33" s="6" t="s">
        <v>372</v>
      </c>
      <c r="G33" s="5" t="s">
        <v>309</v>
      </c>
      <c r="H33" s="5">
        <v>138</v>
      </c>
      <c r="I33" s="5" t="s">
        <v>24</v>
      </c>
      <c r="J33" s="5" t="s">
        <v>25</v>
      </c>
      <c r="K33" s="66">
        <v>46905</v>
      </c>
      <c r="L33" s="6" t="s">
        <v>450</v>
      </c>
      <c r="M33" s="6" t="s">
        <v>380</v>
      </c>
      <c r="N33" s="6" t="s">
        <v>385</v>
      </c>
      <c r="O33" s="6" t="s">
        <v>451</v>
      </c>
      <c r="P33" s="75">
        <v>-0.28000000000000003</v>
      </c>
    </row>
    <row r="34" spans="1:16" ht="19.2">
      <c r="A34" s="6" t="s">
        <v>221</v>
      </c>
      <c r="B34" s="6" t="s">
        <v>378</v>
      </c>
      <c r="C34" s="5">
        <v>175</v>
      </c>
      <c r="D34" s="6" t="s">
        <v>355</v>
      </c>
      <c r="E34" s="5" t="s">
        <v>29</v>
      </c>
      <c r="F34" s="6" t="s">
        <v>36</v>
      </c>
      <c r="G34" s="5" t="s">
        <v>310</v>
      </c>
      <c r="H34" s="5">
        <v>138</v>
      </c>
      <c r="I34" s="5" t="s">
        <v>30</v>
      </c>
      <c r="J34" s="5" t="s">
        <v>25</v>
      </c>
      <c r="K34" s="66">
        <v>46843</v>
      </c>
      <c r="L34" s="74" t="s">
        <v>452</v>
      </c>
      <c r="M34" s="74" t="s">
        <v>380</v>
      </c>
      <c r="N34" s="74" t="s">
        <v>453</v>
      </c>
      <c r="O34" s="74" t="s">
        <v>386</v>
      </c>
      <c r="P34" s="73">
        <v>-1.66</v>
      </c>
    </row>
    <row r="35" spans="1:16" ht="19.2">
      <c r="A35" s="6" t="s">
        <v>225</v>
      </c>
      <c r="B35" s="6" t="s">
        <v>378</v>
      </c>
      <c r="C35" s="5">
        <v>250</v>
      </c>
      <c r="D35" s="6" t="s">
        <v>356</v>
      </c>
      <c r="E35" s="5" t="s">
        <v>14</v>
      </c>
      <c r="F35" s="6" t="s">
        <v>369</v>
      </c>
      <c r="G35" s="5" t="s">
        <v>311</v>
      </c>
      <c r="H35" s="5">
        <v>230</v>
      </c>
      <c r="I35" s="5" t="s">
        <v>30</v>
      </c>
      <c r="J35" s="5" t="s">
        <v>25</v>
      </c>
      <c r="K35" s="66">
        <v>46474</v>
      </c>
      <c r="L35" s="6" t="s">
        <v>454</v>
      </c>
      <c r="M35" s="6" t="s">
        <v>384</v>
      </c>
      <c r="N35" s="6" t="s">
        <v>455</v>
      </c>
      <c r="O35" s="6" t="s">
        <v>456</v>
      </c>
      <c r="P35" s="75">
        <v>-2.98</v>
      </c>
    </row>
    <row r="36" spans="1:16" ht="19.2">
      <c r="A36" s="6" t="s">
        <v>229</v>
      </c>
      <c r="B36" s="6" t="s">
        <v>378</v>
      </c>
      <c r="C36" s="5">
        <v>914.6</v>
      </c>
      <c r="D36" s="6" t="s">
        <v>357</v>
      </c>
      <c r="E36" s="5" t="s">
        <v>29</v>
      </c>
      <c r="F36" s="6" t="s">
        <v>36</v>
      </c>
      <c r="G36" s="5" t="s">
        <v>312</v>
      </c>
      <c r="H36" s="5">
        <v>345</v>
      </c>
      <c r="I36" s="5" t="s">
        <v>26</v>
      </c>
      <c r="J36" s="5" t="s">
        <v>27</v>
      </c>
      <c r="K36" s="66">
        <v>47088</v>
      </c>
      <c r="L36" s="74" t="s">
        <v>457</v>
      </c>
      <c r="M36" s="74" t="s">
        <v>384</v>
      </c>
      <c r="N36" s="74" t="s">
        <v>458</v>
      </c>
      <c r="O36" s="74" t="s">
        <v>459</v>
      </c>
      <c r="P36" s="73">
        <v>-0.04</v>
      </c>
    </row>
    <row r="37" spans="1:16" ht="19.2">
      <c r="A37" s="6" t="s">
        <v>233</v>
      </c>
      <c r="B37" s="6" t="s">
        <v>378</v>
      </c>
      <c r="C37" s="5">
        <v>180</v>
      </c>
      <c r="D37" s="6" t="s">
        <v>358</v>
      </c>
      <c r="E37" s="5" t="s">
        <v>29</v>
      </c>
      <c r="F37" s="6" t="s">
        <v>36</v>
      </c>
      <c r="G37" s="5" t="s">
        <v>313</v>
      </c>
      <c r="H37" s="5">
        <v>138</v>
      </c>
      <c r="I37" s="5" t="s">
        <v>24</v>
      </c>
      <c r="J37" s="5" t="s">
        <v>25</v>
      </c>
      <c r="K37" s="66">
        <v>47118</v>
      </c>
      <c r="L37" s="6" t="s">
        <v>460</v>
      </c>
      <c r="M37" s="6" t="s">
        <v>380</v>
      </c>
      <c r="N37" s="6" t="s">
        <v>461</v>
      </c>
      <c r="O37" s="6" t="s">
        <v>412</v>
      </c>
      <c r="P37" s="75">
        <v>-1.6</v>
      </c>
    </row>
    <row r="38" spans="1:16" ht="19.2">
      <c r="A38" s="6" t="s">
        <v>237</v>
      </c>
      <c r="B38" s="6" t="s">
        <v>378</v>
      </c>
      <c r="C38" s="5">
        <v>50</v>
      </c>
      <c r="D38" s="6" t="s">
        <v>359</v>
      </c>
      <c r="E38" s="5" t="s">
        <v>19</v>
      </c>
      <c r="F38" s="6" t="s">
        <v>372</v>
      </c>
      <c r="G38" s="5" t="s">
        <v>314</v>
      </c>
      <c r="H38" s="5">
        <v>161</v>
      </c>
      <c r="I38" s="5" t="s">
        <v>28</v>
      </c>
      <c r="J38" s="5" t="s">
        <v>25</v>
      </c>
      <c r="K38" s="66">
        <v>47483</v>
      </c>
      <c r="L38" s="74" t="s">
        <v>462</v>
      </c>
      <c r="M38" s="74" t="s">
        <v>380</v>
      </c>
      <c r="N38" s="74" t="s">
        <v>463</v>
      </c>
      <c r="O38" s="74" t="s">
        <v>464</v>
      </c>
      <c r="P38" s="73">
        <v>-0.35</v>
      </c>
    </row>
    <row r="39" spans="1:16" ht="19.2">
      <c r="A39" s="6" t="s">
        <v>241</v>
      </c>
      <c r="B39" s="6" t="s">
        <v>378</v>
      </c>
      <c r="C39" s="5">
        <v>191</v>
      </c>
      <c r="D39" s="6" t="s">
        <v>360</v>
      </c>
      <c r="E39" s="5" t="s">
        <v>11</v>
      </c>
      <c r="F39" s="6" t="s">
        <v>41</v>
      </c>
      <c r="G39" s="5" t="s">
        <v>315</v>
      </c>
      <c r="H39" s="5">
        <v>138</v>
      </c>
      <c r="I39" s="5" t="s">
        <v>24</v>
      </c>
      <c r="J39" s="5" t="s">
        <v>25</v>
      </c>
      <c r="K39" s="66">
        <v>46266</v>
      </c>
      <c r="L39" s="6" t="s">
        <v>465</v>
      </c>
      <c r="M39" s="6" t="s">
        <v>380</v>
      </c>
      <c r="N39" s="6" t="s">
        <v>466</v>
      </c>
      <c r="O39" s="6" t="s">
        <v>467</v>
      </c>
      <c r="P39" s="75">
        <v>-4.7300000000000004</v>
      </c>
    </row>
    <row r="40" spans="1:16" ht="19.2">
      <c r="A40" s="6" t="s">
        <v>245</v>
      </c>
      <c r="B40" s="6" t="s">
        <v>378</v>
      </c>
      <c r="C40" s="5">
        <v>250</v>
      </c>
      <c r="D40" s="6" t="s">
        <v>361</v>
      </c>
      <c r="E40" s="5" t="s">
        <v>9</v>
      </c>
      <c r="F40" s="6" t="s">
        <v>40</v>
      </c>
      <c r="G40" s="5" t="s">
        <v>316</v>
      </c>
      <c r="H40" s="5">
        <v>345</v>
      </c>
      <c r="I40" s="5" t="s">
        <v>24</v>
      </c>
      <c r="J40" s="5" t="s">
        <v>25</v>
      </c>
      <c r="K40" s="66">
        <v>47453</v>
      </c>
      <c r="L40" s="74" t="s">
        <v>468</v>
      </c>
      <c r="M40" s="74" t="s">
        <v>380</v>
      </c>
      <c r="N40" s="82" t="s">
        <v>469</v>
      </c>
      <c r="O40" s="74" t="s">
        <v>470</v>
      </c>
      <c r="P40" s="73">
        <v>-2.9</v>
      </c>
    </row>
    <row r="41" spans="1:16" ht="19.2">
      <c r="A41" s="6" t="s">
        <v>249</v>
      </c>
      <c r="B41" s="6" t="s">
        <v>378</v>
      </c>
      <c r="C41" s="5">
        <v>250</v>
      </c>
      <c r="D41" s="6" t="s">
        <v>361</v>
      </c>
      <c r="E41" s="5" t="s">
        <v>9</v>
      </c>
      <c r="F41" s="6" t="s">
        <v>40</v>
      </c>
      <c r="G41" s="5" t="s">
        <v>316</v>
      </c>
      <c r="H41" s="5">
        <v>345</v>
      </c>
      <c r="I41" s="5" t="s">
        <v>24</v>
      </c>
      <c r="J41" s="5" t="s">
        <v>25</v>
      </c>
      <c r="K41" s="66">
        <v>47453</v>
      </c>
      <c r="L41" s="6" t="s">
        <v>468</v>
      </c>
      <c r="M41" s="6" t="s">
        <v>380</v>
      </c>
      <c r="N41" s="81" t="s">
        <v>469</v>
      </c>
      <c r="O41" s="6" t="s">
        <v>418</v>
      </c>
      <c r="P41" s="75">
        <v>-3</v>
      </c>
    </row>
    <row r="42" spans="1:16" ht="19.2">
      <c r="A42" s="6" t="s">
        <v>253</v>
      </c>
      <c r="B42" s="6" t="s">
        <v>378</v>
      </c>
      <c r="C42" s="5">
        <v>478</v>
      </c>
      <c r="D42" s="6" t="s">
        <v>362</v>
      </c>
      <c r="E42" s="5" t="s">
        <v>14</v>
      </c>
      <c r="F42" s="6" t="s">
        <v>369</v>
      </c>
      <c r="G42" s="5" t="s">
        <v>317</v>
      </c>
      <c r="H42" s="5">
        <v>345</v>
      </c>
      <c r="I42" s="5" t="s">
        <v>26</v>
      </c>
      <c r="J42" s="5" t="s">
        <v>25</v>
      </c>
      <c r="K42" s="66">
        <v>47635</v>
      </c>
      <c r="L42" s="74" t="s">
        <v>471</v>
      </c>
      <c r="M42" s="74" t="s">
        <v>380</v>
      </c>
      <c r="N42" s="82" t="s">
        <v>472</v>
      </c>
      <c r="O42" s="74" t="s">
        <v>386</v>
      </c>
      <c r="P42" s="73">
        <v>-0.05</v>
      </c>
    </row>
    <row r="43" spans="1:16" ht="19.2">
      <c r="A43" s="6" t="s">
        <v>258</v>
      </c>
      <c r="B43" s="6" t="s">
        <v>378</v>
      </c>
      <c r="C43" s="5">
        <v>239</v>
      </c>
      <c r="D43" s="6" t="s">
        <v>363</v>
      </c>
      <c r="E43" s="5" t="s">
        <v>14</v>
      </c>
      <c r="F43" s="6" t="s">
        <v>369</v>
      </c>
      <c r="G43" s="5" t="s">
        <v>317</v>
      </c>
      <c r="H43" s="5">
        <v>115</v>
      </c>
      <c r="I43" s="5" t="s">
        <v>26</v>
      </c>
      <c r="J43" s="5" t="s">
        <v>25</v>
      </c>
      <c r="K43" s="66">
        <v>47635</v>
      </c>
      <c r="L43" s="6" t="s">
        <v>473</v>
      </c>
      <c r="M43" s="6" t="s">
        <v>380</v>
      </c>
      <c r="N43" s="6" t="s">
        <v>472</v>
      </c>
      <c r="O43" s="6" t="s">
        <v>386</v>
      </c>
      <c r="P43" s="75">
        <v>-0.1</v>
      </c>
    </row>
    <row r="44" spans="1:16" ht="19.2">
      <c r="A44" s="6" t="s">
        <v>261</v>
      </c>
      <c r="B44" s="6" t="s">
        <v>378</v>
      </c>
      <c r="C44" s="5">
        <v>478</v>
      </c>
      <c r="D44" s="6" t="s">
        <v>364</v>
      </c>
      <c r="E44" s="5" t="s">
        <v>14</v>
      </c>
      <c r="F44" s="6" t="s">
        <v>369</v>
      </c>
      <c r="G44" s="5" t="s">
        <v>318</v>
      </c>
      <c r="H44" s="5">
        <v>345</v>
      </c>
      <c r="I44" s="5" t="s">
        <v>26</v>
      </c>
      <c r="J44" s="5" t="s">
        <v>27</v>
      </c>
      <c r="K44" s="66">
        <v>47270</v>
      </c>
      <c r="L44" s="74" t="s">
        <v>471</v>
      </c>
      <c r="M44" s="74" t="s">
        <v>380</v>
      </c>
      <c r="N44" s="74" t="s">
        <v>472</v>
      </c>
      <c r="O44" s="74" t="s">
        <v>474</v>
      </c>
      <c r="P44" s="73">
        <v>-0.75</v>
      </c>
    </row>
    <row r="45" spans="1:16" ht="19.2">
      <c r="A45" s="6" t="s">
        <v>266</v>
      </c>
      <c r="B45" s="6" t="s">
        <v>378</v>
      </c>
      <c r="C45" s="5">
        <v>217</v>
      </c>
      <c r="D45" s="6" t="s">
        <v>364</v>
      </c>
      <c r="E45" s="5" t="s">
        <v>14</v>
      </c>
      <c r="F45" s="6" t="s">
        <v>369</v>
      </c>
      <c r="G45" s="5" t="s">
        <v>318</v>
      </c>
      <c r="H45" s="5">
        <v>345</v>
      </c>
      <c r="I45" s="5" t="s">
        <v>26</v>
      </c>
      <c r="J45" s="5" t="s">
        <v>27</v>
      </c>
      <c r="K45" s="66">
        <v>47270</v>
      </c>
      <c r="L45" s="6" t="s">
        <v>475</v>
      </c>
      <c r="M45" s="6" t="s">
        <v>384</v>
      </c>
      <c r="N45" s="6" t="s">
        <v>431</v>
      </c>
      <c r="O45" s="6" t="s">
        <v>474</v>
      </c>
      <c r="P45" s="75">
        <v>-0.75</v>
      </c>
    </row>
    <row r="46" spans="1:16" ht="19.2">
      <c r="A46" s="6" t="s">
        <v>269</v>
      </c>
      <c r="B46" s="6" t="s">
        <v>378</v>
      </c>
      <c r="C46" s="5">
        <v>230</v>
      </c>
      <c r="D46" s="6" t="s">
        <v>365</v>
      </c>
      <c r="E46" s="5" t="s">
        <v>29</v>
      </c>
      <c r="F46" s="6" t="s">
        <v>36</v>
      </c>
      <c r="G46" s="5" t="s">
        <v>319</v>
      </c>
      <c r="H46" s="5">
        <v>138</v>
      </c>
      <c r="I46" s="5" t="s">
        <v>31</v>
      </c>
      <c r="J46" s="5" t="s">
        <v>25</v>
      </c>
      <c r="K46" s="66">
        <v>47238</v>
      </c>
      <c r="L46" s="74" t="s">
        <v>476</v>
      </c>
      <c r="M46" s="74" t="s">
        <v>384</v>
      </c>
      <c r="N46" s="82" t="s">
        <v>477</v>
      </c>
      <c r="O46" s="74" t="s">
        <v>478</v>
      </c>
      <c r="P46" s="73">
        <v>-19.91</v>
      </c>
    </row>
    <row r="47" spans="1:16" ht="19.2">
      <c r="A47" s="6" t="s">
        <v>273</v>
      </c>
      <c r="B47" s="6" t="s">
        <v>378</v>
      </c>
      <c r="C47" s="5">
        <v>150</v>
      </c>
      <c r="D47" s="6" t="s">
        <v>366</v>
      </c>
      <c r="E47" s="5" t="s">
        <v>29</v>
      </c>
      <c r="F47" s="6" t="s">
        <v>36</v>
      </c>
      <c r="G47" s="5" t="s">
        <v>320</v>
      </c>
      <c r="H47" s="5">
        <v>138</v>
      </c>
      <c r="I47" s="5" t="s">
        <v>30</v>
      </c>
      <c r="J47" s="5" t="s">
        <v>25</v>
      </c>
      <c r="K47" s="66">
        <v>47076</v>
      </c>
      <c r="L47" s="6" t="s">
        <v>479</v>
      </c>
      <c r="M47" s="6" t="s">
        <v>384</v>
      </c>
      <c r="N47" s="81" t="s">
        <v>477</v>
      </c>
      <c r="O47" s="6" t="s">
        <v>480</v>
      </c>
      <c r="P47" s="75">
        <v>-1.23</v>
      </c>
    </row>
    <row r="48" spans="1:16" ht="19.2">
      <c r="A48" s="6" t="s">
        <v>277</v>
      </c>
      <c r="B48" s="6" t="s">
        <v>378</v>
      </c>
      <c r="C48" s="5">
        <v>93</v>
      </c>
      <c r="D48" s="6" t="s">
        <v>367</v>
      </c>
      <c r="E48" s="5" t="s">
        <v>29</v>
      </c>
      <c r="F48" s="6" t="s">
        <v>36</v>
      </c>
      <c r="G48" s="5" t="s">
        <v>321</v>
      </c>
      <c r="H48" s="5">
        <v>138</v>
      </c>
      <c r="I48" s="5" t="s">
        <v>24</v>
      </c>
      <c r="J48" s="5" t="s">
        <v>27</v>
      </c>
      <c r="K48" s="66">
        <v>47227</v>
      </c>
      <c r="L48" s="6" t="s">
        <v>482</v>
      </c>
      <c r="M48" s="6" t="s">
        <v>380</v>
      </c>
      <c r="N48" s="6" t="s">
        <v>483</v>
      </c>
      <c r="O48" s="6" t="s">
        <v>481</v>
      </c>
      <c r="P48" s="65">
        <v>-1.0900000000000001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EDBF-CA47-4235-B396-F7F1D15F103C}">
  <dimension ref="A1:N222"/>
  <sheetViews>
    <sheetView zoomScale="80" zoomScaleNormal="80" workbookViewId="0">
      <selection activeCell="M2" sqref="M2:M221"/>
    </sheetView>
  </sheetViews>
  <sheetFormatPr defaultColWidth="8.5546875" defaultRowHeight="19.2"/>
  <cols>
    <col min="1" max="1" width="18.6640625" style="93" customWidth="1"/>
    <col min="2" max="2" width="18.33203125" style="93" bestFit="1" customWidth="1"/>
    <col min="3" max="3" width="14.6640625" style="93" bestFit="1" customWidth="1"/>
    <col min="4" max="4" width="43" style="90" customWidth="1"/>
    <col min="5" max="5" width="21.33203125" style="90" customWidth="1"/>
    <col min="6" max="6" width="71.44140625" style="90" customWidth="1"/>
    <col min="7" max="7" width="20.109375" style="90" customWidth="1"/>
    <col min="8" max="8" width="21.5546875" style="113" customWidth="1"/>
    <col min="9" max="9" width="19.109375" bestFit="1" customWidth="1"/>
    <col min="10" max="10" width="23.88671875" style="113" customWidth="1"/>
    <col min="11" max="11" width="15" style="113" customWidth="1"/>
    <col min="12" max="12" width="14" style="113" customWidth="1"/>
    <col min="13" max="13" width="13.109375" style="113" customWidth="1"/>
    <col min="14" max="14" width="7.33203125" style="88" customWidth="1"/>
    <col min="15" max="16384" width="8.5546875" style="93"/>
  </cols>
  <sheetData>
    <row r="1" spans="1:14" ht="38.4">
      <c r="A1" s="41" t="s">
        <v>0</v>
      </c>
      <c r="B1" s="1" t="s">
        <v>3</v>
      </c>
      <c r="C1" s="1" t="s">
        <v>1</v>
      </c>
      <c r="D1" s="1" t="s">
        <v>2</v>
      </c>
      <c r="E1" s="1" t="s">
        <v>4</v>
      </c>
      <c r="F1" s="1" t="s">
        <v>5</v>
      </c>
      <c r="G1" s="1" t="s">
        <v>553</v>
      </c>
      <c r="H1" s="91" t="s">
        <v>6</v>
      </c>
      <c r="I1" s="2" t="s">
        <v>7</v>
      </c>
      <c r="J1" s="92" t="s">
        <v>8</v>
      </c>
      <c r="K1" s="92" t="s">
        <v>56</v>
      </c>
      <c r="L1" s="92" t="s">
        <v>18</v>
      </c>
      <c r="M1" s="92" t="s">
        <v>58</v>
      </c>
      <c r="N1" s="93"/>
    </row>
    <row r="2" spans="1:14" ht="307.2">
      <c r="A2" s="85" t="s">
        <v>375</v>
      </c>
      <c r="B2" s="63">
        <v>170626</v>
      </c>
      <c r="C2" s="85" t="s">
        <v>486</v>
      </c>
      <c r="D2" s="85" t="s">
        <v>487</v>
      </c>
      <c r="E2" s="63" t="s">
        <v>488</v>
      </c>
      <c r="F2" s="85" t="s">
        <v>489</v>
      </c>
      <c r="G2" s="114" t="s">
        <v>488</v>
      </c>
      <c r="H2" s="87">
        <v>0</v>
      </c>
      <c r="I2" s="64">
        <v>0</v>
      </c>
      <c r="J2" s="83">
        <v>1301149472</v>
      </c>
      <c r="K2" s="83" t="s">
        <v>57</v>
      </c>
      <c r="L2" s="83" t="s">
        <v>13</v>
      </c>
      <c r="M2" s="128">
        <v>36</v>
      </c>
    </row>
    <row r="3" spans="1:14" ht="38.4">
      <c r="A3" s="85" t="s">
        <v>375</v>
      </c>
      <c r="B3" s="63">
        <v>170713</v>
      </c>
      <c r="C3" s="63" t="s">
        <v>486</v>
      </c>
      <c r="D3" s="63" t="s">
        <v>490</v>
      </c>
      <c r="E3" s="63" t="s">
        <v>488</v>
      </c>
      <c r="F3" s="63" t="s">
        <v>491</v>
      </c>
      <c r="G3" s="114" t="s">
        <v>488</v>
      </c>
      <c r="H3" s="87">
        <v>0</v>
      </c>
      <c r="I3" s="64">
        <v>0</v>
      </c>
      <c r="J3" s="84">
        <v>8302968</v>
      </c>
      <c r="K3" s="83" t="s">
        <v>57</v>
      </c>
      <c r="L3" s="84" t="s">
        <v>13</v>
      </c>
      <c r="M3" s="129">
        <v>0</v>
      </c>
    </row>
    <row r="4" spans="1:14" ht="38.4">
      <c r="A4" s="85" t="s">
        <v>375</v>
      </c>
      <c r="B4" s="63" t="s">
        <v>561</v>
      </c>
      <c r="C4" s="63" t="s">
        <v>486</v>
      </c>
      <c r="D4" s="63" t="s">
        <v>492</v>
      </c>
      <c r="E4" s="63" t="s">
        <v>488</v>
      </c>
      <c r="F4" s="63" t="s">
        <v>493</v>
      </c>
      <c r="G4" s="114" t="s">
        <v>488</v>
      </c>
      <c r="H4" s="87">
        <v>0</v>
      </c>
      <c r="I4" s="64">
        <v>0</v>
      </c>
      <c r="J4" s="84">
        <v>428620878</v>
      </c>
      <c r="K4" s="83" t="s">
        <v>57</v>
      </c>
      <c r="L4" s="84" t="s">
        <v>560</v>
      </c>
      <c r="M4" s="129"/>
    </row>
    <row r="5" spans="1:14" ht="76.8">
      <c r="A5" s="85" t="s">
        <v>375</v>
      </c>
      <c r="B5" s="63">
        <v>170603</v>
      </c>
      <c r="C5" s="63" t="s">
        <v>486</v>
      </c>
      <c r="D5" s="63" t="s">
        <v>494</v>
      </c>
      <c r="E5" s="63" t="s">
        <v>488</v>
      </c>
      <c r="F5" s="63" t="s">
        <v>495</v>
      </c>
      <c r="G5" s="114" t="s">
        <v>488</v>
      </c>
      <c r="H5" s="87">
        <v>0</v>
      </c>
      <c r="I5" s="64">
        <v>0</v>
      </c>
      <c r="J5" s="84">
        <v>53295780</v>
      </c>
      <c r="K5" s="83" t="s">
        <v>57</v>
      </c>
      <c r="L5" s="84" t="s">
        <v>13</v>
      </c>
      <c r="M5" s="129"/>
    </row>
    <row r="6" spans="1:14" ht="307.2">
      <c r="A6" s="85" t="s">
        <v>375</v>
      </c>
      <c r="B6" s="63">
        <v>170626</v>
      </c>
      <c r="C6" s="63" t="s">
        <v>15</v>
      </c>
      <c r="D6" s="63" t="s">
        <v>487</v>
      </c>
      <c r="E6" s="63" t="s">
        <v>488</v>
      </c>
      <c r="F6" s="63" t="s">
        <v>489</v>
      </c>
      <c r="G6" s="114" t="s">
        <v>488</v>
      </c>
      <c r="H6" s="87">
        <v>0</v>
      </c>
      <c r="I6" s="103">
        <v>0</v>
      </c>
      <c r="J6" s="84">
        <v>1301149472</v>
      </c>
      <c r="K6" s="83" t="s">
        <v>57</v>
      </c>
      <c r="L6" s="83" t="s">
        <v>13</v>
      </c>
      <c r="M6" s="128">
        <v>36</v>
      </c>
    </row>
    <row r="7" spans="1:14" ht="134.4">
      <c r="A7" s="85" t="s">
        <v>375</v>
      </c>
      <c r="B7" s="63">
        <v>143182</v>
      </c>
      <c r="C7" s="63" t="s">
        <v>15</v>
      </c>
      <c r="D7" s="63" t="s">
        <v>496</v>
      </c>
      <c r="E7" s="63" t="s">
        <v>488</v>
      </c>
      <c r="F7" s="63" t="s">
        <v>497</v>
      </c>
      <c r="G7" s="114" t="s">
        <v>488</v>
      </c>
      <c r="H7" s="87">
        <v>0</v>
      </c>
      <c r="I7" s="64">
        <v>0</v>
      </c>
      <c r="J7" s="87">
        <v>12238460</v>
      </c>
      <c r="K7" s="83" t="s">
        <v>57</v>
      </c>
      <c r="L7" s="63" t="s">
        <v>555</v>
      </c>
      <c r="M7" s="128">
        <v>0</v>
      </c>
    </row>
    <row r="8" spans="1:14" ht="38.4">
      <c r="A8" s="85" t="s">
        <v>375</v>
      </c>
      <c r="B8" s="63" t="s">
        <v>561</v>
      </c>
      <c r="C8" s="63" t="s">
        <v>15</v>
      </c>
      <c r="D8" s="63" t="s">
        <v>492</v>
      </c>
      <c r="E8" s="63" t="s">
        <v>488</v>
      </c>
      <c r="F8" s="63" t="s">
        <v>493</v>
      </c>
      <c r="G8" s="114" t="s">
        <v>488</v>
      </c>
      <c r="H8" s="87">
        <v>0</v>
      </c>
      <c r="I8" s="64">
        <v>0</v>
      </c>
      <c r="J8" s="84">
        <v>428620878</v>
      </c>
      <c r="K8" s="83" t="s">
        <v>57</v>
      </c>
      <c r="L8" s="84" t="s">
        <v>560</v>
      </c>
      <c r="M8" s="129"/>
    </row>
    <row r="9" spans="1:14" ht="38.4">
      <c r="A9" s="85" t="s">
        <v>375</v>
      </c>
      <c r="B9" s="63" t="s">
        <v>562</v>
      </c>
      <c r="C9" s="63" t="s">
        <v>15</v>
      </c>
      <c r="D9" s="63" t="s">
        <v>498</v>
      </c>
      <c r="E9" s="63" t="s">
        <v>488</v>
      </c>
      <c r="F9" s="63" t="s">
        <v>499</v>
      </c>
      <c r="G9" s="114" t="s">
        <v>488</v>
      </c>
      <c r="H9" s="87">
        <v>0</v>
      </c>
      <c r="I9" s="64">
        <v>0</v>
      </c>
      <c r="J9" s="87">
        <v>335411258</v>
      </c>
      <c r="K9" s="83" t="s">
        <v>57</v>
      </c>
      <c r="L9" s="87" t="s">
        <v>560</v>
      </c>
      <c r="M9" s="128"/>
    </row>
    <row r="10" spans="1:14" ht="307.2">
      <c r="A10" s="85" t="s">
        <v>90</v>
      </c>
      <c r="B10" s="63">
        <v>170626</v>
      </c>
      <c r="C10" s="63" t="s">
        <v>486</v>
      </c>
      <c r="D10" s="63" t="s">
        <v>487</v>
      </c>
      <c r="E10" s="63" t="s">
        <v>488</v>
      </c>
      <c r="F10" s="85" t="s">
        <v>489</v>
      </c>
      <c r="G10" s="114" t="s">
        <v>488</v>
      </c>
      <c r="H10" s="87">
        <v>0</v>
      </c>
      <c r="I10" s="64">
        <v>0</v>
      </c>
      <c r="J10" s="104">
        <v>1301149472</v>
      </c>
      <c r="K10" s="83" t="s">
        <v>57</v>
      </c>
      <c r="L10" s="104" t="s">
        <v>13</v>
      </c>
      <c r="M10" s="130">
        <v>36</v>
      </c>
    </row>
    <row r="11" spans="1:14" ht="38.4">
      <c r="A11" s="62" t="s">
        <v>90</v>
      </c>
      <c r="B11" s="63" t="s">
        <v>561</v>
      </c>
      <c r="C11" s="63" t="s">
        <v>486</v>
      </c>
      <c r="D11" s="63" t="s">
        <v>492</v>
      </c>
      <c r="E11" s="63" t="s">
        <v>488</v>
      </c>
      <c r="F11" s="63" t="s">
        <v>493</v>
      </c>
      <c r="G11" s="114" t="s">
        <v>488</v>
      </c>
      <c r="H11" s="87">
        <v>0</v>
      </c>
      <c r="I11" s="64">
        <v>0</v>
      </c>
      <c r="J11" s="105">
        <v>428620878</v>
      </c>
      <c r="K11" s="83" t="s">
        <v>57</v>
      </c>
      <c r="L11" s="84" t="s">
        <v>560</v>
      </c>
      <c r="M11" s="126"/>
    </row>
    <row r="12" spans="1:14" ht="38.4">
      <c r="A12" s="62" t="s">
        <v>90</v>
      </c>
      <c r="B12" s="63">
        <v>170628</v>
      </c>
      <c r="C12" s="63" t="s">
        <v>486</v>
      </c>
      <c r="D12" s="63" t="s">
        <v>500</v>
      </c>
      <c r="E12" s="63" t="s">
        <v>488</v>
      </c>
      <c r="F12" s="63" t="s">
        <v>501</v>
      </c>
      <c r="G12" s="114" t="s">
        <v>488</v>
      </c>
      <c r="H12" s="87">
        <v>0</v>
      </c>
      <c r="I12" s="64">
        <v>0</v>
      </c>
      <c r="J12" s="105">
        <v>315122604</v>
      </c>
      <c r="K12" s="83" t="s">
        <v>57</v>
      </c>
      <c r="L12" s="105" t="s">
        <v>13</v>
      </c>
      <c r="M12" s="126">
        <v>36</v>
      </c>
    </row>
    <row r="13" spans="1:14" ht="38.4">
      <c r="A13" s="62" t="s">
        <v>90</v>
      </c>
      <c r="B13" s="63">
        <v>170713</v>
      </c>
      <c r="C13" s="63" t="s">
        <v>486</v>
      </c>
      <c r="D13" s="63" t="s">
        <v>490</v>
      </c>
      <c r="E13" s="63" t="s">
        <v>488</v>
      </c>
      <c r="F13" s="63" t="s">
        <v>491</v>
      </c>
      <c r="G13" s="114" t="s">
        <v>488</v>
      </c>
      <c r="H13" s="87">
        <v>0</v>
      </c>
      <c r="I13" s="64">
        <v>0</v>
      </c>
      <c r="J13" s="105">
        <v>8302968</v>
      </c>
      <c r="K13" s="83" t="s">
        <v>57</v>
      </c>
      <c r="L13" s="105" t="s">
        <v>13</v>
      </c>
      <c r="M13" s="126">
        <v>0</v>
      </c>
    </row>
    <row r="14" spans="1:14" ht="134.4">
      <c r="A14" s="62" t="s">
        <v>90</v>
      </c>
      <c r="B14" s="63">
        <v>143182</v>
      </c>
      <c r="C14" s="63" t="s">
        <v>486</v>
      </c>
      <c r="D14" s="63" t="s">
        <v>496</v>
      </c>
      <c r="E14" s="63" t="s">
        <v>488</v>
      </c>
      <c r="F14" s="63" t="s">
        <v>497</v>
      </c>
      <c r="G14" s="114" t="s">
        <v>488</v>
      </c>
      <c r="H14" s="87">
        <v>0</v>
      </c>
      <c r="I14" s="64">
        <v>0</v>
      </c>
      <c r="J14" s="106">
        <v>12238460</v>
      </c>
      <c r="K14" s="83" t="s">
        <v>57</v>
      </c>
      <c r="L14" s="63" t="s">
        <v>555</v>
      </c>
      <c r="M14" s="130">
        <v>0</v>
      </c>
    </row>
    <row r="15" spans="1:14" ht="38.4">
      <c r="A15" s="62" t="s">
        <v>90</v>
      </c>
      <c r="B15" s="63">
        <v>171463</v>
      </c>
      <c r="C15" s="63" t="s">
        <v>15</v>
      </c>
      <c r="D15" s="63" t="s">
        <v>502</v>
      </c>
      <c r="E15" s="63" t="s">
        <v>503</v>
      </c>
      <c r="F15" s="63" t="s">
        <v>504</v>
      </c>
      <c r="G15" s="115" t="s">
        <v>83</v>
      </c>
      <c r="H15" s="87">
        <f>Table36[[#This Row],[% Allocated]]*Table36[[#This Row],[Total Upgrade Cost]]</f>
        <v>2773573.4936027415</v>
      </c>
      <c r="I15" s="103">
        <v>0.58487383499693213</v>
      </c>
      <c r="J15" s="105">
        <v>4742174</v>
      </c>
      <c r="K15" s="105" t="s">
        <v>554</v>
      </c>
      <c r="L15" s="105" t="s">
        <v>13</v>
      </c>
      <c r="M15" s="126">
        <v>42</v>
      </c>
    </row>
    <row r="16" spans="1:14" ht="38.4">
      <c r="A16" s="62" t="s">
        <v>90</v>
      </c>
      <c r="B16" s="63">
        <v>171461</v>
      </c>
      <c r="C16" s="63" t="s">
        <v>15</v>
      </c>
      <c r="D16" s="63" t="s">
        <v>505</v>
      </c>
      <c r="E16" s="63" t="s">
        <v>503</v>
      </c>
      <c r="F16" s="63" t="s">
        <v>506</v>
      </c>
      <c r="G16" s="115" t="s">
        <v>83</v>
      </c>
      <c r="H16" s="87">
        <f>Table36[[#This Row],[Total Upgrade Cost]]*Table36[[#This Row],[% Allocated]]</f>
        <v>11015189.652158711</v>
      </c>
      <c r="I16" s="103">
        <v>0.31116354949600877</v>
      </c>
      <c r="J16" s="105">
        <v>35400000</v>
      </c>
      <c r="K16" s="105" t="s">
        <v>554</v>
      </c>
      <c r="L16" s="105" t="s">
        <v>14</v>
      </c>
      <c r="M16" s="126">
        <v>60</v>
      </c>
    </row>
    <row r="17" spans="1:13" ht="38.4">
      <c r="A17" s="62" t="s">
        <v>90</v>
      </c>
      <c r="B17" s="63">
        <v>171464</v>
      </c>
      <c r="C17" s="63" t="s">
        <v>15</v>
      </c>
      <c r="D17" s="63" t="s">
        <v>507</v>
      </c>
      <c r="E17" s="63" t="s">
        <v>503</v>
      </c>
      <c r="F17" s="63" t="s">
        <v>508</v>
      </c>
      <c r="G17" s="115" t="s">
        <v>83</v>
      </c>
      <c r="H17" s="87">
        <f>Table36[[#This Row],[% Allocated]]*Table36[[#This Row],[Total Upgrade Cost]]</f>
        <v>1045917.0119006438</v>
      </c>
      <c r="I17" s="103">
        <v>0.58487383499693213</v>
      </c>
      <c r="J17" s="105">
        <v>1788278</v>
      </c>
      <c r="K17" s="105" t="s">
        <v>554</v>
      </c>
      <c r="L17" s="105" t="s">
        <v>13</v>
      </c>
      <c r="M17" s="126"/>
    </row>
    <row r="18" spans="1:13" ht="38.4">
      <c r="A18" s="62" t="s">
        <v>90</v>
      </c>
      <c r="B18" s="63">
        <v>170665</v>
      </c>
      <c r="C18" s="63" t="s">
        <v>15</v>
      </c>
      <c r="D18" s="63" t="s">
        <v>509</v>
      </c>
      <c r="E18" s="63" t="s">
        <v>488</v>
      </c>
      <c r="F18" s="63" t="s">
        <v>510</v>
      </c>
      <c r="G18" s="114" t="s">
        <v>488</v>
      </c>
      <c r="H18" s="87"/>
      <c r="I18" s="103">
        <v>0</v>
      </c>
      <c r="J18" s="105">
        <v>102596000</v>
      </c>
      <c r="K18" s="83" t="s">
        <v>57</v>
      </c>
      <c r="L18" s="105" t="s">
        <v>559</v>
      </c>
      <c r="M18" s="126"/>
    </row>
    <row r="19" spans="1:13" ht="38.4">
      <c r="A19" s="62" t="s">
        <v>90</v>
      </c>
      <c r="B19" s="63" t="s">
        <v>568</v>
      </c>
      <c r="C19" s="63" t="s">
        <v>15</v>
      </c>
      <c r="D19" s="63" t="s">
        <v>511</v>
      </c>
      <c r="E19" s="63" t="s">
        <v>488</v>
      </c>
      <c r="F19" s="63" t="s">
        <v>511</v>
      </c>
      <c r="G19" s="114" t="s">
        <v>488</v>
      </c>
      <c r="H19" s="87">
        <v>0</v>
      </c>
      <c r="I19" s="103">
        <v>0</v>
      </c>
      <c r="J19" s="105">
        <v>0</v>
      </c>
      <c r="K19" s="83" t="s">
        <v>57</v>
      </c>
      <c r="L19" s="105" t="s">
        <v>567</v>
      </c>
      <c r="M19" s="126"/>
    </row>
    <row r="20" spans="1:13" ht="38.4">
      <c r="A20" s="62" t="s">
        <v>90</v>
      </c>
      <c r="B20" s="63">
        <v>170628</v>
      </c>
      <c r="C20" s="63" t="s">
        <v>15</v>
      </c>
      <c r="D20" s="63" t="s">
        <v>500</v>
      </c>
      <c r="E20" s="63" t="s">
        <v>488</v>
      </c>
      <c r="F20" s="63" t="s">
        <v>501</v>
      </c>
      <c r="G20" s="114" t="s">
        <v>488</v>
      </c>
      <c r="H20" s="87">
        <v>0</v>
      </c>
      <c r="I20" s="103">
        <v>0</v>
      </c>
      <c r="J20" s="105">
        <v>315122604</v>
      </c>
      <c r="K20" s="83" t="s">
        <v>57</v>
      </c>
      <c r="L20" s="105" t="s">
        <v>13</v>
      </c>
      <c r="M20" s="126">
        <v>36</v>
      </c>
    </row>
    <row r="21" spans="1:13" ht="38.4">
      <c r="A21" s="62" t="s">
        <v>94</v>
      </c>
      <c r="B21" s="63">
        <v>171463</v>
      </c>
      <c r="C21" s="63" t="s">
        <v>15</v>
      </c>
      <c r="D21" s="63" t="s">
        <v>502</v>
      </c>
      <c r="E21" s="63" t="s">
        <v>503</v>
      </c>
      <c r="F21" s="63" t="s">
        <v>504</v>
      </c>
      <c r="G21" s="115" t="s">
        <v>83</v>
      </c>
      <c r="H21" s="87">
        <f>Table36[[#This Row],[% Allocated]]*Table36[[#This Row],[Total Upgrade Cost]]</f>
        <v>61715.593544917181</v>
      </c>
      <c r="I21" s="103">
        <v>1.3014198455163641E-2</v>
      </c>
      <c r="J21" s="105">
        <v>4742174</v>
      </c>
      <c r="K21" s="105" t="s">
        <v>554</v>
      </c>
      <c r="L21" s="119" t="s">
        <v>13</v>
      </c>
      <c r="M21" s="131">
        <v>42</v>
      </c>
    </row>
    <row r="22" spans="1:13" ht="38.4">
      <c r="A22" s="62" t="s">
        <v>94</v>
      </c>
      <c r="B22" s="63">
        <v>171464</v>
      </c>
      <c r="C22" s="63" t="s">
        <v>15</v>
      </c>
      <c r="D22" s="63" t="s">
        <v>507</v>
      </c>
      <c r="E22" s="63" t="s">
        <v>503</v>
      </c>
      <c r="F22" s="63" t="s">
        <v>508</v>
      </c>
      <c r="G22" s="115" t="s">
        <v>83</v>
      </c>
      <c r="H22" s="87">
        <f>Table36[[#This Row],[% Allocated]]*Table36[[#This Row],[Total Upgrade Cost]]</f>
        <v>23273.004785003126</v>
      </c>
      <c r="I22" s="103">
        <v>1.3014198455163641E-2</v>
      </c>
      <c r="J22" s="84">
        <v>1788278</v>
      </c>
      <c r="K22" s="105" t="s">
        <v>554</v>
      </c>
      <c r="L22" s="119" t="s">
        <v>13</v>
      </c>
      <c r="M22" s="131"/>
    </row>
    <row r="23" spans="1:13" ht="38.4">
      <c r="A23" s="62" t="s">
        <v>106</v>
      </c>
      <c r="B23" s="63">
        <v>171463</v>
      </c>
      <c r="C23" s="63" t="s">
        <v>15</v>
      </c>
      <c r="D23" s="63" t="s">
        <v>502</v>
      </c>
      <c r="E23" s="63" t="s">
        <v>503</v>
      </c>
      <c r="F23" s="63" t="s">
        <v>504</v>
      </c>
      <c r="G23" s="115" t="s">
        <v>83</v>
      </c>
      <c r="H23" s="87">
        <f>Table36[[#This Row],[% Allocated]]*Table36[[#This Row],[Total Upgrade Cost]]</f>
        <v>60230.779109610674</v>
      </c>
      <c r="I23" s="103">
        <v>1.2701090071686672E-2</v>
      </c>
      <c r="J23" s="105">
        <v>4742174</v>
      </c>
      <c r="K23" s="105" t="s">
        <v>554</v>
      </c>
      <c r="L23" s="105" t="s">
        <v>13</v>
      </c>
      <c r="M23" s="126">
        <v>42</v>
      </c>
    </row>
    <row r="24" spans="1:13" ht="38.4">
      <c r="A24" s="62" t="s">
        <v>106</v>
      </c>
      <c r="B24" s="63">
        <v>171464</v>
      </c>
      <c r="C24" s="63" t="s">
        <v>15</v>
      </c>
      <c r="D24" s="63" t="s">
        <v>507</v>
      </c>
      <c r="E24" s="63" t="s">
        <v>503</v>
      </c>
      <c r="F24" s="63" t="s">
        <v>508</v>
      </c>
      <c r="G24" s="115" t="s">
        <v>83</v>
      </c>
      <c r="H24" s="87">
        <f>Table36[[#This Row],[% Allocated]]*Table36[[#This Row],[Total Upgrade Cost]]</f>
        <v>22713.079951215699</v>
      </c>
      <c r="I24" s="103">
        <v>1.2701090071686672E-2</v>
      </c>
      <c r="J24" s="105">
        <v>1788278</v>
      </c>
      <c r="K24" s="105" t="s">
        <v>554</v>
      </c>
      <c r="L24" s="105" t="s">
        <v>13</v>
      </c>
      <c r="M24" s="126">
        <v>42</v>
      </c>
    </row>
    <row r="25" spans="1:13" ht="38.4">
      <c r="A25" s="62" t="s">
        <v>94</v>
      </c>
      <c r="B25" s="63">
        <v>170628</v>
      </c>
      <c r="C25" s="63" t="s">
        <v>15</v>
      </c>
      <c r="D25" s="63" t="s">
        <v>500</v>
      </c>
      <c r="E25" s="63" t="s">
        <v>488</v>
      </c>
      <c r="F25" s="63" t="s">
        <v>501</v>
      </c>
      <c r="G25" s="114" t="s">
        <v>488</v>
      </c>
      <c r="H25" s="87">
        <v>0</v>
      </c>
      <c r="I25" s="103">
        <v>0</v>
      </c>
      <c r="J25" s="105">
        <v>315122604</v>
      </c>
      <c r="K25" s="83" t="s">
        <v>57</v>
      </c>
      <c r="L25" s="105" t="s">
        <v>13</v>
      </c>
      <c r="M25" s="126">
        <v>36</v>
      </c>
    </row>
    <row r="26" spans="1:13" ht="76.8">
      <c r="A26" s="62" t="s">
        <v>111</v>
      </c>
      <c r="B26" s="63">
        <v>171462</v>
      </c>
      <c r="C26" s="63" t="s">
        <v>15</v>
      </c>
      <c r="D26" s="63" t="s">
        <v>521</v>
      </c>
      <c r="E26" s="63" t="s">
        <v>503</v>
      </c>
      <c r="F26" s="63" t="s">
        <v>522</v>
      </c>
      <c r="G26" s="115" t="s">
        <v>82</v>
      </c>
      <c r="H26" s="87">
        <v>1877203</v>
      </c>
      <c r="I26" s="103">
        <v>1</v>
      </c>
      <c r="J26" s="84">
        <v>1877203</v>
      </c>
      <c r="K26" s="105" t="s">
        <v>554</v>
      </c>
      <c r="L26" s="119" t="s">
        <v>19</v>
      </c>
      <c r="M26" s="131"/>
    </row>
    <row r="27" spans="1:13" ht="38.4">
      <c r="A27" s="62" t="s">
        <v>162</v>
      </c>
      <c r="B27" s="63">
        <v>171463</v>
      </c>
      <c r="C27" s="63" t="s">
        <v>15</v>
      </c>
      <c r="D27" s="63" t="s">
        <v>502</v>
      </c>
      <c r="E27" s="63" t="s">
        <v>503</v>
      </c>
      <c r="F27" s="89" t="s">
        <v>504</v>
      </c>
      <c r="G27" s="115" t="s">
        <v>83</v>
      </c>
      <c r="H27" s="87">
        <f>Table36[[#This Row],[% Allocated]]*Table36[[#This Row],[Total Upgrade Cost]]</f>
        <v>96704.527254317261</v>
      </c>
      <c r="I27" s="103">
        <v>2.0392446007741864E-2</v>
      </c>
      <c r="J27" s="105">
        <v>4742174</v>
      </c>
      <c r="K27" s="105" t="s">
        <v>554</v>
      </c>
      <c r="L27" s="119" t="s">
        <v>13</v>
      </c>
      <c r="M27" s="131">
        <v>42</v>
      </c>
    </row>
    <row r="28" spans="1:13" ht="38.4">
      <c r="A28" s="62" t="s">
        <v>98</v>
      </c>
      <c r="B28" s="63">
        <v>170692</v>
      </c>
      <c r="C28" s="63" t="s">
        <v>15</v>
      </c>
      <c r="D28" s="63" t="s">
        <v>512</v>
      </c>
      <c r="E28" s="63" t="s">
        <v>488</v>
      </c>
      <c r="F28" s="89" t="s">
        <v>513</v>
      </c>
      <c r="G28" s="114" t="s">
        <v>488</v>
      </c>
      <c r="H28" s="87"/>
      <c r="I28" s="103">
        <v>0</v>
      </c>
      <c r="J28" s="105">
        <v>96000000</v>
      </c>
      <c r="K28" s="83" t="s">
        <v>57</v>
      </c>
      <c r="L28" s="105" t="s">
        <v>558</v>
      </c>
      <c r="M28" s="126"/>
    </row>
    <row r="29" spans="1:13" ht="38.4">
      <c r="A29" s="62" t="s">
        <v>162</v>
      </c>
      <c r="B29" s="63">
        <v>171464</v>
      </c>
      <c r="C29" s="63" t="s">
        <v>15</v>
      </c>
      <c r="D29" s="63" t="s">
        <v>507</v>
      </c>
      <c r="E29" s="63" t="s">
        <v>503</v>
      </c>
      <c r="F29" s="63" t="s">
        <v>508</v>
      </c>
      <c r="G29" s="115" t="s">
        <v>83</v>
      </c>
      <c r="H29" s="87">
        <f>Table36[[#This Row],[% Allocated]]*Table36[[#This Row],[Total Upgrade Cost]]</f>
        <v>36467.362561832604</v>
      </c>
      <c r="I29" s="103">
        <v>2.0392446007741864E-2</v>
      </c>
      <c r="J29" s="84">
        <v>1788278</v>
      </c>
      <c r="K29" s="105" t="s">
        <v>554</v>
      </c>
      <c r="L29" s="119" t="s">
        <v>13</v>
      </c>
      <c r="M29" s="131"/>
    </row>
    <row r="30" spans="1:13" ht="38.4">
      <c r="A30" s="62" t="s">
        <v>175</v>
      </c>
      <c r="B30" s="63">
        <v>171463</v>
      </c>
      <c r="C30" s="63" t="s">
        <v>15</v>
      </c>
      <c r="D30" s="63" t="s">
        <v>502</v>
      </c>
      <c r="E30" s="63" t="s">
        <v>503</v>
      </c>
      <c r="F30" s="89" t="s">
        <v>504</v>
      </c>
      <c r="G30" s="115" t="s">
        <v>83</v>
      </c>
      <c r="H30" s="87">
        <f>Table36[[#This Row],[% Allocated]]*Table36[[#This Row],[Total Upgrade Cost]]</f>
        <v>788292.77342820866</v>
      </c>
      <c r="I30" s="103">
        <v>0.16623025081496559</v>
      </c>
      <c r="J30" s="105">
        <v>4742174</v>
      </c>
      <c r="K30" s="105" t="s">
        <v>554</v>
      </c>
      <c r="L30" s="119" t="s">
        <v>13</v>
      </c>
      <c r="M30" s="131">
        <v>42</v>
      </c>
    </row>
    <row r="31" spans="1:13" ht="96">
      <c r="A31" s="62" t="s">
        <v>102</v>
      </c>
      <c r="B31" s="63" t="s">
        <v>514</v>
      </c>
      <c r="C31" s="63" t="s">
        <v>15</v>
      </c>
      <c r="D31" s="63" t="s">
        <v>515</v>
      </c>
      <c r="E31" s="63" t="s">
        <v>488</v>
      </c>
      <c r="F31" s="89" t="s">
        <v>516</v>
      </c>
      <c r="G31" s="114" t="s">
        <v>488</v>
      </c>
      <c r="H31" s="87">
        <v>0</v>
      </c>
      <c r="I31" s="64">
        <v>0</v>
      </c>
      <c r="J31" s="104">
        <v>37489652</v>
      </c>
      <c r="K31" s="83" t="s">
        <v>57</v>
      </c>
      <c r="L31" s="104" t="s">
        <v>11</v>
      </c>
      <c r="M31" s="130">
        <v>0</v>
      </c>
    </row>
    <row r="32" spans="1:13" ht="38.4">
      <c r="A32" s="62" t="s">
        <v>102</v>
      </c>
      <c r="B32" s="63">
        <v>170698</v>
      </c>
      <c r="C32" s="63" t="s">
        <v>486</v>
      </c>
      <c r="D32" s="63" t="s">
        <v>517</v>
      </c>
      <c r="E32" s="63" t="s">
        <v>488</v>
      </c>
      <c r="F32" s="89" t="s">
        <v>518</v>
      </c>
      <c r="G32" s="114" t="s">
        <v>488</v>
      </c>
      <c r="H32" s="87">
        <v>0</v>
      </c>
      <c r="I32" s="64">
        <v>0</v>
      </c>
      <c r="J32" s="105">
        <v>18105000</v>
      </c>
      <c r="K32" s="83" t="s">
        <v>57</v>
      </c>
      <c r="L32" s="105" t="s">
        <v>19</v>
      </c>
      <c r="M32" s="126"/>
    </row>
    <row r="33" spans="1:13" ht="96">
      <c r="A33" s="62" t="s">
        <v>102</v>
      </c>
      <c r="B33" s="63" t="s">
        <v>514</v>
      </c>
      <c r="C33" s="63" t="s">
        <v>486</v>
      </c>
      <c r="D33" s="63" t="s">
        <v>515</v>
      </c>
      <c r="E33" s="63" t="s">
        <v>488</v>
      </c>
      <c r="F33" s="89" t="s">
        <v>516</v>
      </c>
      <c r="G33" s="114" t="s">
        <v>488</v>
      </c>
      <c r="H33" s="87">
        <v>0</v>
      </c>
      <c r="I33" s="64">
        <v>0</v>
      </c>
      <c r="J33" s="104">
        <v>37489652</v>
      </c>
      <c r="K33" s="83" t="s">
        <v>57</v>
      </c>
      <c r="L33" s="104" t="s">
        <v>11</v>
      </c>
      <c r="M33" s="130">
        <v>0</v>
      </c>
    </row>
    <row r="34" spans="1:13" ht="38.4">
      <c r="A34" s="62" t="s">
        <v>175</v>
      </c>
      <c r="B34" s="63">
        <v>171461</v>
      </c>
      <c r="C34" s="63" t="s">
        <v>15</v>
      </c>
      <c r="D34" s="63" t="s">
        <v>505</v>
      </c>
      <c r="E34" s="63" t="s">
        <v>503</v>
      </c>
      <c r="F34" s="63" t="s">
        <v>506</v>
      </c>
      <c r="G34" s="115" t="s">
        <v>83</v>
      </c>
      <c r="H34" s="87">
        <f>Table36[[#This Row],[Total Upgrade Cost]]*Table36[[#This Row],[% Allocated]]</f>
        <v>14438035.308512496</v>
      </c>
      <c r="I34" s="103">
        <v>0.40785410476023998</v>
      </c>
      <c r="J34" s="84">
        <v>35400000</v>
      </c>
      <c r="K34" s="105" t="s">
        <v>554</v>
      </c>
      <c r="L34" s="119" t="s">
        <v>14</v>
      </c>
      <c r="M34" s="131">
        <v>60</v>
      </c>
    </row>
    <row r="35" spans="1:13" ht="38.4">
      <c r="A35" s="62" t="s">
        <v>175</v>
      </c>
      <c r="B35" s="63">
        <v>171464</v>
      </c>
      <c r="C35" s="63" t="s">
        <v>15</v>
      </c>
      <c r="D35" s="63" t="s">
        <v>507</v>
      </c>
      <c r="E35" s="63" t="s">
        <v>503</v>
      </c>
      <c r="F35" s="63" t="s">
        <v>508</v>
      </c>
      <c r="G35" s="115" t="s">
        <v>83</v>
      </c>
      <c r="H35" s="87">
        <f>Table36[[#This Row],[% Allocated]]*Table36[[#This Row],[Total Upgrade Cost]]</f>
        <v>297265.90046688501</v>
      </c>
      <c r="I35" s="103">
        <v>0.16623025081496559</v>
      </c>
      <c r="J35" s="105">
        <v>1788278</v>
      </c>
      <c r="K35" s="105" t="s">
        <v>554</v>
      </c>
      <c r="L35" s="119" t="s">
        <v>13</v>
      </c>
      <c r="M35" s="131"/>
    </row>
    <row r="36" spans="1:13" ht="38.4">
      <c r="A36" s="62" t="s">
        <v>184</v>
      </c>
      <c r="B36" s="63" t="s">
        <v>563</v>
      </c>
      <c r="C36" s="63" t="s">
        <v>15</v>
      </c>
      <c r="D36" s="63" t="s">
        <v>533</v>
      </c>
      <c r="E36" s="63" t="s">
        <v>503</v>
      </c>
      <c r="F36" s="63" t="s">
        <v>534</v>
      </c>
      <c r="G36" s="115" t="s">
        <v>82</v>
      </c>
      <c r="H36" s="87">
        <v>2224000</v>
      </c>
      <c r="I36" s="64">
        <v>1</v>
      </c>
      <c r="J36" s="104">
        <v>2224000</v>
      </c>
      <c r="K36" s="105" t="s">
        <v>554</v>
      </c>
      <c r="L36" s="104" t="s">
        <v>564</v>
      </c>
      <c r="M36" s="130"/>
    </row>
    <row r="37" spans="1:13" ht="38.4">
      <c r="A37" s="62" t="s">
        <v>204</v>
      </c>
      <c r="B37" s="63">
        <v>171463</v>
      </c>
      <c r="C37" s="63" t="s">
        <v>15</v>
      </c>
      <c r="D37" s="63" t="s">
        <v>502</v>
      </c>
      <c r="E37" s="63" t="s">
        <v>503</v>
      </c>
      <c r="F37" s="63" t="s">
        <v>504</v>
      </c>
      <c r="G37" s="115" t="s">
        <v>83</v>
      </c>
      <c r="H37" s="87">
        <f>Table36[[#This Row],[% Allocated]]*Table36[[#This Row],[Total Upgrade Cost]]</f>
        <v>45837.658535107294</v>
      </c>
      <c r="I37" s="103">
        <v>9.6659588060470352E-3</v>
      </c>
      <c r="J37" s="105">
        <v>4742174</v>
      </c>
      <c r="K37" s="105" t="s">
        <v>554</v>
      </c>
      <c r="L37" s="105" t="s">
        <v>13</v>
      </c>
      <c r="M37" s="126">
        <v>42</v>
      </c>
    </row>
    <row r="38" spans="1:13" ht="38.4">
      <c r="A38" s="62" t="s">
        <v>106</v>
      </c>
      <c r="B38" s="63">
        <v>170628</v>
      </c>
      <c r="C38" s="63" t="s">
        <v>15</v>
      </c>
      <c r="D38" s="63" t="s">
        <v>500</v>
      </c>
      <c r="E38" s="63" t="s">
        <v>488</v>
      </c>
      <c r="F38" s="63" t="s">
        <v>501</v>
      </c>
      <c r="G38" s="114" t="s">
        <v>488</v>
      </c>
      <c r="H38" s="87">
        <v>0</v>
      </c>
      <c r="I38" s="103">
        <v>0</v>
      </c>
      <c r="J38" s="105">
        <v>315122604</v>
      </c>
      <c r="K38" s="83" t="s">
        <v>57</v>
      </c>
      <c r="L38" s="105" t="s">
        <v>13</v>
      </c>
      <c r="M38" s="126">
        <v>36</v>
      </c>
    </row>
    <row r="39" spans="1:13" ht="38.4">
      <c r="A39" s="62" t="s">
        <v>204</v>
      </c>
      <c r="B39" s="63">
        <v>171464</v>
      </c>
      <c r="C39" s="63" t="s">
        <v>15</v>
      </c>
      <c r="D39" s="63" t="s">
        <v>507</v>
      </c>
      <c r="E39" s="63" t="s">
        <v>503</v>
      </c>
      <c r="F39" s="89" t="s">
        <v>508</v>
      </c>
      <c r="G39" s="115" t="s">
        <v>83</v>
      </c>
      <c r="H39" s="87">
        <f>Table36[[#This Row],[% Allocated]]*Table36[[#This Row],[Total Upgrade Cost]]</f>
        <v>17285.421481760179</v>
      </c>
      <c r="I39" s="103">
        <v>9.6659588060470352E-3</v>
      </c>
      <c r="J39" s="84">
        <v>1788278</v>
      </c>
      <c r="K39" s="105" t="s">
        <v>554</v>
      </c>
      <c r="L39" s="119" t="s">
        <v>13</v>
      </c>
      <c r="M39" s="131"/>
    </row>
    <row r="40" spans="1:13" ht="38.4">
      <c r="A40" s="62" t="s">
        <v>209</v>
      </c>
      <c r="B40" s="63">
        <v>171463</v>
      </c>
      <c r="C40" s="63" t="s">
        <v>15</v>
      </c>
      <c r="D40" s="63" t="s">
        <v>502</v>
      </c>
      <c r="E40" s="63" t="s">
        <v>503</v>
      </c>
      <c r="F40" s="89" t="s">
        <v>504</v>
      </c>
      <c r="G40" s="115" t="s">
        <v>83</v>
      </c>
      <c r="H40" s="87">
        <f>Table36[[#This Row],[% Allocated]]*Table36[[#This Row],[Total Upgrade Cost]]</f>
        <v>610546.11635006545</v>
      </c>
      <c r="I40" s="103">
        <v>0.12874814723164216</v>
      </c>
      <c r="J40" s="105">
        <v>4742174</v>
      </c>
      <c r="K40" s="105" t="s">
        <v>554</v>
      </c>
      <c r="L40" s="119" t="s">
        <v>13</v>
      </c>
      <c r="M40" s="131">
        <v>42</v>
      </c>
    </row>
    <row r="41" spans="1:13" ht="38.4">
      <c r="A41" s="62" t="s">
        <v>111</v>
      </c>
      <c r="B41" s="63">
        <v>170658</v>
      </c>
      <c r="C41" s="63" t="s">
        <v>486</v>
      </c>
      <c r="D41" s="63" t="s">
        <v>519</v>
      </c>
      <c r="E41" s="63" t="s">
        <v>488</v>
      </c>
      <c r="F41" s="63" t="s">
        <v>520</v>
      </c>
      <c r="G41" s="114" t="s">
        <v>488</v>
      </c>
      <c r="H41" s="87">
        <v>0</v>
      </c>
      <c r="I41" s="64">
        <v>0</v>
      </c>
      <c r="J41" s="105">
        <v>375000</v>
      </c>
      <c r="K41" s="83" t="s">
        <v>57</v>
      </c>
      <c r="L41" s="105" t="s">
        <v>19</v>
      </c>
      <c r="M41" s="126"/>
    </row>
    <row r="42" spans="1:13" ht="38.4">
      <c r="A42" s="62" t="s">
        <v>209</v>
      </c>
      <c r="B42" s="63">
        <v>171461</v>
      </c>
      <c r="C42" s="63" t="s">
        <v>15</v>
      </c>
      <c r="D42" s="63" t="s">
        <v>505</v>
      </c>
      <c r="E42" s="63" t="s">
        <v>503</v>
      </c>
      <c r="F42" s="63" t="s">
        <v>506</v>
      </c>
      <c r="G42" s="115" t="s">
        <v>83</v>
      </c>
      <c r="H42" s="87">
        <f>Table36[[#This Row],[Total Upgrade Cost]]*Table36[[#This Row],[% Allocated]]</f>
        <v>6631183.359552525</v>
      </c>
      <c r="I42" s="103">
        <v>0.18732156382916737</v>
      </c>
      <c r="J42" s="105">
        <v>35400000</v>
      </c>
      <c r="K42" s="105" t="s">
        <v>554</v>
      </c>
      <c r="L42" s="105" t="s">
        <v>14</v>
      </c>
      <c r="M42" s="126">
        <v>60</v>
      </c>
    </row>
    <row r="43" spans="1:13" ht="38.4">
      <c r="A43" s="62" t="s">
        <v>209</v>
      </c>
      <c r="B43" s="63">
        <v>171464</v>
      </c>
      <c r="C43" s="63" t="s">
        <v>15</v>
      </c>
      <c r="D43" s="63" t="s">
        <v>507</v>
      </c>
      <c r="E43" s="63" t="s">
        <v>503</v>
      </c>
      <c r="F43" s="63" t="s">
        <v>508</v>
      </c>
      <c r="G43" s="115" t="s">
        <v>83</v>
      </c>
      <c r="H43" s="87">
        <f>Table36[[#This Row],[% Allocated]]*Table36[[#This Row],[Total Upgrade Cost]]</f>
        <v>230237.47923510658</v>
      </c>
      <c r="I43" s="103">
        <v>0.12874814723164216</v>
      </c>
      <c r="J43" s="84">
        <v>1788278</v>
      </c>
      <c r="K43" s="105" t="s">
        <v>554</v>
      </c>
      <c r="L43" s="119" t="s">
        <v>13</v>
      </c>
      <c r="M43" s="131"/>
    </row>
    <row r="44" spans="1:13" ht="38.4">
      <c r="A44" s="86" t="s">
        <v>214</v>
      </c>
      <c r="B44" s="63">
        <v>171463</v>
      </c>
      <c r="C44" s="63" t="s">
        <v>15</v>
      </c>
      <c r="D44" s="89" t="s">
        <v>502</v>
      </c>
      <c r="E44" s="63" t="s">
        <v>503</v>
      </c>
      <c r="F44" s="89" t="s">
        <v>504</v>
      </c>
      <c r="G44" s="115" t="s">
        <v>83</v>
      </c>
      <c r="H44" s="87">
        <f>Table36[[#This Row],[% Allocated]]*Table36[[#This Row],[Total Upgrade Cost]]</f>
        <v>305273.05817503273</v>
      </c>
      <c r="I44" s="103">
        <v>6.4374073615821079E-2</v>
      </c>
      <c r="J44" s="105">
        <v>4742174</v>
      </c>
      <c r="K44" s="105" t="s">
        <v>554</v>
      </c>
      <c r="L44" s="119" t="s">
        <v>13</v>
      </c>
      <c r="M44" s="131">
        <v>42</v>
      </c>
    </row>
    <row r="45" spans="1:13" ht="38.4">
      <c r="A45" s="85" t="s">
        <v>214</v>
      </c>
      <c r="B45" s="63">
        <v>171461</v>
      </c>
      <c r="C45" s="63" t="s">
        <v>15</v>
      </c>
      <c r="D45" s="63" t="s">
        <v>505</v>
      </c>
      <c r="E45" s="63" t="s">
        <v>503</v>
      </c>
      <c r="F45" s="89" t="s">
        <v>506</v>
      </c>
      <c r="G45" s="115" t="s">
        <v>83</v>
      </c>
      <c r="H45" s="87">
        <f>Table36[[#This Row],[Total Upgrade Cost]]*Table36[[#This Row],[% Allocated]]</f>
        <v>3315591.6797762625</v>
      </c>
      <c r="I45" s="103">
        <v>9.3660781914583685E-2</v>
      </c>
      <c r="J45" s="84">
        <v>35400000</v>
      </c>
      <c r="K45" s="105" t="s">
        <v>554</v>
      </c>
      <c r="L45" s="119" t="s">
        <v>14</v>
      </c>
      <c r="M45" s="131">
        <v>60</v>
      </c>
    </row>
    <row r="46" spans="1:13" ht="38.4">
      <c r="A46" s="86" t="s">
        <v>214</v>
      </c>
      <c r="B46" s="63">
        <v>171464</v>
      </c>
      <c r="C46" s="63" t="s">
        <v>15</v>
      </c>
      <c r="D46" s="89" t="s">
        <v>507</v>
      </c>
      <c r="E46" s="63" t="s">
        <v>503</v>
      </c>
      <c r="F46" s="89" t="s">
        <v>508</v>
      </c>
      <c r="G46" s="115" t="s">
        <v>83</v>
      </c>
      <c r="H46" s="87">
        <f>Table36[[#This Row],[% Allocated]]*Table36[[#This Row],[Total Upgrade Cost]]</f>
        <v>115118.73961755329</v>
      </c>
      <c r="I46" s="103">
        <v>6.4374073615821079E-2</v>
      </c>
      <c r="J46" s="84">
        <v>1788278</v>
      </c>
      <c r="K46" s="105" t="s">
        <v>554</v>
      </c>
      <c r="L46" s="119" t="s">
        <v>13</v>
      </c>
      <c r="M46" s="131"/>
    </row>
    <row r="47" spans="1:13" ht="38.4">
      <c r="A47" s="85" t="s">
        <v>253</v>
      </c>
      <c r="B47" s="63">
        <v>171457</v>
      </c>
      <c r="C47" s="63" t="s">
        <v>15</v>
      </c>
      <c r="D47" s="63" t="s">
        <v>542</v>
      </c>
      <c r="E47" s="63" t="s">
        <v>503</v>
      </c>
      <c r="F47" s="89" t="s">
        <v>543</v>
      </c>
      <c r="G47" s="115" t="s">
        <v>83</v>
      </c>
      <c r="H47" s="87">
        <f>Table36[[#This Row],[% Allocated]]*Table36[[#This Row],[Total Upgrade Cost]]</f>
        <v>17866666.666666664</v>
      </c>
      <c r="I47" s="64">
        <v>0.66666666666666663</v>
      </c>
      <c r="J47" s="83">
        <v>26800000</v>
      </c>
      <c r="K47" s="105" t="s">
        <v>554</v>
      </c>
      <c r="L47" s="122" t="s">
        <v>14</v>
      </c>
      <c r="M47" s="132">
        <v>60</v>
      </c>
    </row>
    <row r="48" spans="1:13" ht="38.4">
      <c r="A48" s="85" t="s">
        <v>253</v>
      </c>
      <c r="B48" s="63">
        <v>171458</v>
      </c>
      <c r="C48" s="63" t="s">
        <v>15</v>
      </c>
      <c r="D48" s="63" t="s">
        <v>544</v>
      </c>
      <c r="E48" s="63" t="s">
        <v>503</v>
      </c>
      <c r="F48" s="89" t="s">
        <v>545</v>
      </c>
      <c r="G48" s="115" t="s">
        <v>83</v>
      </c>
      <c r="H48" s="87">
        <f>Table36[[#This Row],[% Allocated]]*Table36[[#This Row],[Total Upgrade Cost]]</f>
        <v>51000000</v>
      </c>
      <c r="I48" s="64">
        <v>0.66666666666666663</v>
      </c>
      <c r="J48" s="104">
        <v>76500000</v>
      </c>
      <c r="K48" s="105" t="s">
        <v>554</v>
      </c>
      <c r="L48" s="122" t="s">
        <v>14</v>
      </c>
      <c r="M48" s="132">
        <v>60</v>
      </c>
    </row>
    <row r="49" spans="1:13" ht="38.4">
      <c r="A49" s="85" t="s">
        <v>123</v>
      </c>
      <c r="B49" s="63" t="s">
        <v>566</v>
      </c>
      <c r="C49" s="63" t="s">
        <v>15</v>
      </c>
      <c r="D49" s="63" t="s">
        <v>523</v>
      </c>
      <c r="E49" s="63" t="s">
        <v>488</v>
      </c>
      <c r="F49" s="89" t="s">
        <v>524</v>
      </c>
      <c r="G49" s="114" t="s">
        <v>488</v>
      </c>
      <c r="H49" s="87">
        <v>0</v>
      </c>
      <c r="I49" s="64">
        <v>0</v>
      </c>
      <c r="J49" s="104">
        <v>8205000</v>
      </c>
      <c r="K49" s="83" t="s">
        <v>57</v>
      </c>
      <c r="L49" s="104" t="s">
        <v>565</v>
      </c>
      <c r="M49" s="130"/>
    </row>
    <row r="50" spans="1:13" ht="38.4">
      <c r="A50" s="85" t="s">
        <v>253</v>
      </c>
      <c r="B50" s="63">
        <v>171459</v>
      </c>
      <c r="C50" s="63" t="s">
        <v>15</v>
      </c>
      <c r="D50" s="63" t="s">
        <v>546</v>
      </c>
      <c r="E50" s="63" t="s">
        <v>503</v>
      </c>
      <c r="F50" s="89" t="s">
        <v>547</v>
      </c>
      <c r="G50" s="115" t="s">
        <v>83</v>
      </c>
      <c r="H50" s="87">
        <f>Table36[[#This Row],[% Allocated]]*Table36[[#This Row],[Total Upgrade Cost]]</f>
        <v>37533333.333333328</v>
      </c>
      <c r="I50" s="64">
        <v>0.66666666666666663</v>
      </c>
      <c r="J50" s="83">
        <v>56300000</v>
      </c>
      <c r="K50" s="105" t="s">
        <v>554</v>
      </c>
      <c r="L50" s="122" t="s">
        <v>14</v>
      </c>
      <c r="M50" s="132">
        <v>60</v>
      </c>
    </row>
    <row r="51" spans="1:13" ht="38.4">
      <c r="A51" s="85" t="s">
        <v>253</v>
      </c>
      <c r="B51" s="63">
        <v>171460</v>
      </c>
      <c r="C51" s="63" t="s">
        <v>486</v>
      </c>
      <c r="D51" s="63" t="s">
        <v>548</v>
      </c>
      <c r="E51" s="63" t="s">
        <v>503</v>
      </c>
      <c r="F51" s="89" t="s">
        <v>549</v>
      </c>
      <c r="G51" s="115" t="s">
        <v>83</v>
      </c>
      <c r="H51" s="87">
        <f>Table36[[#This Row],[% Allocated]]*Table36[[#This Row],[Total Upgrade Cost]]</f>
        <v>666666.66666666663</v>
      </c>
      <c r="I51" s="64">
        <v>0.66666666666666663</v>
      </c>
      <c r="J51" s="83">
        <v>1000000</v>
      </c>
      <c r="K51" s="105" t="s">
        <v>554</v>
      </c>
      <c r="L51" s="122" t="s">
        <v>14</v>
      </c>
      <c r="M51" s="132">
        <v>36</v>
      </c>
    </row>
    <row r="52" spans="1:13" ht="38.4">
      <c r="A52" s="86" t="s">
        <v>258</v>
      </c>
      <c r="B52" s="63">
        <v>171457</v>
      </c>
      <c r="C52" s="63" t="s">
        <v>15</v>
      </c>
      <c r="D52" s="89" t="s">
        <v>542</v>
      </c>
      <c r="E52" s="63" t="s">
        <v>503</v>
      </c>
      <c r="F52" s="89" t="s">
        <v>543</v>
      </c>
      <c r="G52" s="115" t="s">
        <v>83</v>
      </c>
      <c r="H52" s="87">
        <f>Table36[[#This Row],[% Allocated]]*Table36[[#This Row],[Total Upgrade Cost]]</f>
        <v>8933333.3333333321</v>
      </c>
      <c r="I52" s="64">
        <v>0.33333333333333331</v>
      </c>
      <c r="J52" s="104">
        <v>26800000</v>
      </c>
      <c r="K52" s="105" t="s">
        <v>554</v>
      </c>
      <c r="L52" s="122" t="s">
        <v>14</v>
      </c>
      <c r="M52" s="132">
        <v>60</v>
      </c>
    </row>
    <row r="53" spans="1:13" ht="38.4">
      <c r="A53" s="85" t="s">
        <v>258</v>
      </c>
      <c r="B53" s="63">
        <v>171458</v>
      </c>
      <c r="C53" s="63" t="s">
        <v>15</v>
      </c>
      <c r="D53" s="63" t="s">
        <v>544</v>
      </c>
      <c r="E53" s="63" t="s">
        <v>503</v>
      </c>
      <c r="F53" s="89" t="s">
        <v>545</v>
      </c>
      <c r="G53" s="115" t="s">
        <v>83</v>
      </c>
      <c r="H53" s="87">
        <f>Table36[[#This Row],[% Allocated]]*Table36[[#This Row],[Total Upgrade Cost]]</f>
        <v>25500000</v>
      </c>
      <c r="I53" s="64">
        <v>0.33333333333333331</v>
      </c>
      <c r="J53" s="104">
        <v>76500000</v>
      </c>
      <c r="K53" s="105" t="s">
        <v>554</v>
      </c>
      <c r="L53" s="122" t="s">
        <v>14</v>
      </c>
      <c r="M53" s="132">
        <v>60</v>
      </c>
    </row>
    <row r="54" spans="1:13" ht="38.4">
      <c r="A54" s="85" t="s">
        <v>258</v>
      </c>
      <c r="B54" s="63">
        <v>171459</v>
      </c>
      <c r="C54" s="63" t="s">
        <v>15</v>
      </c>
      <c r="D54" s="63" t="s">
        <v>546</v>
      </c>
      <c r="E54" s="63" t="s">
        <v>503</v>
      </c>
      <c r="F54" s="89" t="s">
        <v>547</v>
      </c>
      <c r="G54" s="115" t="s">
        <v>83</v>
      </c>
      <c r="H54" s="87">
        <f>Table36[[#This Row],[% Allocated]]*Table36[[#This Row],[Total Upgrade Cost]]</f>
        <v>18766666.666666664</v>
      </c>
      <c r="I54" s="64">
        <v>0.33333333333333331</v>
      </c>
      <c r="J54" s="83">
        <v>56300000</v>
      </c>
      <c r="K54" s="105" t="s">
        <v>554</v>
      </c>
      <c r="L54" s="122" t="s">
        <v>14</v>
      </c>
      <c r="M54" s="132">
        <v>60</v>
      </c>
    </row>
    <row r="55" spans="1:13" ht="38.4">
      <c r="A55" s="85" t="s">
        <v>258</v>
      </c>
      <c r="B55" s="63">
        <v>171460</v>
      </c>
      <c r="C55" s="63" t="s">
        <v>486</v>
      </c>
      <c r="D55" s="63" t="s">
        <v>548</v>
      </c>
      <c r="E55" s="63" t="s">
        <v>503</v>
      </c>
      <c r="F55" s="89" t="s">
        <v>549</v>
      </c>
      <c r="G55" s="115" t="s">
        <v>83</v>
      </c>
      <c r="H55" s="87">
        <f>Table36[[#This Row],[% Allocated]]*Table36[[#This Row],[Total Upgrade Cost]]</f>
        <v>333333.33333333331</v>
      </c>
      <c r="I55" s="64">
        <v>0.33333333333333331</v>
      </c>
      <c r="J55" s="83">
        <v>1000000</v>
      </c>
      <c r="K55" s="105" t="s">
        <v>554</v>
      </c>
      <c r="L55" s="122" t="s">
        <v>14</v>
      </c>
      <c r="M55" s="132">
        <v>36</v>
      </c>
    </row>
    <row r="56" spans="1:13" ht="57.6">
      <c r="A56" s="85" t="s">
        <v>90</v>
      </c>
      <c r="B56" s="63">
        <v>158701</v>
      </c>
      <c r="C56" s="63" t="s">
        <v>15</v>
      </c>
      <c r="D56" s="63" t="s">
        <v>91</v>
      </c>
      <c r="E56" s="63" t="s">
        <v>16</v>
      </c>
      <c r="F56" s="89" t="s">
        <v>92</v>
      </c>
      <c r="G56" s="115" t="s">
        <v>82</v>
      </c>
      <c r="H56" s="87">
        <v>32604393</v>
      </c>
      <c r="I56" s="103">
        <v>1</v>
      </c>
      <c r="J56" s="106">
        <v>32604393</v>
      </c>
      <c r="K56" s="102" t="s">
        <v>57</v>
      </c>
      <c r="L56" s="98" t="s">
        <v>13</v>
      </c>
      <c r="M56" s="127">
        <v>42</v>
      </c>
    </row>
    <row r="57" spans="1:13" ht="38.4">
      <c r="A57" s="85" t="s">
        <v>90</v>
      </c>
      <c r="B57" s="63">
        <v>158700</v>
      </c>
      <c r="C57" s="63" t="s">
        <v>15</v>
      </c>
      <c r="D57" s="63" t="s">
        <v>93</v>
      </c>
      <c r="E57" s="63" t="s">
        <v>16</v>
      </c>
      <c r="F57" s="89" t="s">
        <v>92</v>
      </c>
      <c r="G57" s="115" t="s">
        <v>82</v>
      </c>
      <c r="H57" s="87">
        <v>3608984</v>
      </c>
      <c r="I57" s="103">
        <v>1</v>
      </c>
      <c r="J57" s="106">
        <v>3608984</v>
      </c>
      <c r="K57" s="102" t="s">
        <v>57</v>
      </c>
      <c r="L57" s="97" t="s">
        <v>13</v>
      </c>
      <c r="M57" s="133">
        <v>42</v>
      </c>
    </row>
    <row r="58" spans="1:13" ht="38.4">
      <c r="A58" s="85" t="s">
        <v>139</v>
      </c>
      <c r="B58" s="63">
        <v>170698</v>
      </c>
      <c r="C58" s="63" t="s">
        <v>486</v>
      </c>
      <c r="D58" s="63" t="s">
        <v>517</v>
      </c>
      <c r="E58" s="63" t="s">
        <v>488</v>
      </c>
      <c r="F58" s="89" t="s">
        <v>518</v>
      </c>
      <c r="G58" s="114" t="s">
        <v>488</v>
      </c>
      <c r="H58" s="87">
        <v>0</v>
      </c>
      <c r="I58" s="64">
        <v>0</v>
      </c>
      <c r="J58" s="105">
        <v>18105000</v>
      </c>
      <c r="K58" s="83" t="s">
        <v>57</v>
      </c>
      <c r="L58" s="105" t="s">
        <v>19</v>
      </c>
      <c r="M58" s="126"/>
    </row>
    <row r="59" spans="1:13" ht="38.4">
      <c r="A59" s="85" t="s">
        <v>139</v>
      </c>
      <c r="B59" s="63">
        <v>170658</v>
      </c>
      <c r="C59" s="63" t="s">
        <v>486</v>
      </c>
      <c r="D59" s="63" t="s">
        <v>519</v>
      </c>
      <c r="E59" s="63" t="s">
        <v>488</v>
      </c>
      <c r="F59" s="89" t="s">
        <v>520</v>
      </c>
      <c r="G59" s="114" t="s">
        <v>488</v>
      </c>
      <c r="H59" s="87">
        <v>0</v>
      </c>
      <c r="I59" s="64">
        <v>0</v>
      </c>
      <c r="J59" s="105">
        <v>375000</v>
      </c>
      <c r="K59" s="83" t="s">
        <v>57</v>
      </c>
      <c r="L59" s="105" t="s">
        <v>19</v>
      </c>
      <c r="M59" s="126"/>
    </row>
    <row r="60" spans="1:13" ht="57.6">
      <c r="A60" s="85" t="s">
        <v>94</v>
      </c>
      <c r="B60" s="63">
        <v>158735</v>
      </c>
      <c r="C60" s="63" t="s">
        <v>15</v>
      </c>
      <c r="D60" s="63" t="s">
        <v>95</v>
      </c>
      <c r="E60" s="63" t="s">
        <v>16</v>
      </c>
      <c r="F60" s="89" t="s">
        <v>96</v>
      </c>
      <c r="G60" s="115" t="s">
        <v>82</v>
      </c>
      <c r="H60" s="106">
        <v>1265761</v>
      </c>
      <c r="I60" s="103">
        <v>1</v>
      </c>
      <c r="J60" s="106">
        <v>1265761</v>
      </c>
      <c r="K60" s="102" t="s">
        <v>57</v>
      </c>
      <c r="L60" s="97" t="s">
        <v>40</v>
      </c>
      <c r="M60" s="127">
        <v>36</v>
      </c>
    </row>
    <row r="61" spans="1:13" ht="57.6">
      <c r="A61" s="85" t="s">
        <v>94</v>
      </c>
      <c r="B61" s="63">
        <v>158734</v>
      </c>
      <c r="C61" s="63" t="s">
        <v>15</v>
      </c>
      <c r="D61" s="63" t="s">
        <v>97</v>
      </c>
      <c r="E61" s="63" t="s">
        <v>16</v>
      </c>
      <c r="F61" s="89" t="s">
        <v>96</v>
      </c>
      <c r="G61" s="115" t="s">
        <v>82</v>
      </c>
      <c r="H61" s="106">
        <v>940805</v>
      </c>
      <c r="I61" s="103">
        <v>1</v>
      </c>
      <c r="J61" s="106">
        <v>940805</v>
      </c>
      <c r="K61" s="102" t="s">
        <v>57</v>
      </c>
      <c r="L61" s="97" t="s">
        <v>40</v>
      </c>
      <c r="M61" s="127">
        <v>36</v>
      </c>
    </row>
    <row r="62" spans="1:13" ht="38.4">
      <c r="A62" s="85" t="s">
        <v>143</v>
      </c>
      <c r="B62" s="63" t="s">
        <v>525</v>
      </c>
      <c r="C62" s="63" t="s">
        <v>15</v>
      </c>
      <c r="D62" s="63" t="s">
        <v>526</v>
      </c>
      <c r="E62" s="63" t="s">
        <v>488</v>
      </c>
      <c r="F62" s="89" t="s">
        <v>527</v>
      </c>
      <c r="G62" s="114" t="s">
        <v>488</v>
      </c>
      <c r="H62" s="87">
        <v>0</v>
      </c>
      <c r="I62" s="103">
        <v>0</v>
      </c>
      <c r="J62" s="105">
        <v>137721276</v>
      </c>
      <c r="K62" s="83" t="s">
        <v>57</v>
      </c>
      <c r="L62" s="105" t="s">
        <v>557</v>
      </c>
      <c r="M62" s="126">
        <v>60</v>
      </c>
    </row>
    <row r="63" spans="1:13" ht="115.2">
      <c r="A63" s="85" t="s">
        <v>143</v>
      </c>
      <c r="B63" s="63" t="s">
        <v>528</v>
      </c>
      <c r="C63" s="63" t="s">
        <v>15</v>
      </c>
      <c r="D63" s="63" t="s">
        <v>529</v>
      </c>
      <c r="E63" s="63" t="s">
        <v>488</v>
      </c>
      <c r="F63" s="89" t="s">
        <v>530</v>
      </c>
      <c r="G63" s="114" t="s">
        <v>488</v>
      </c>
      <c r="H63" s="87">
        <v>0</v>
      </c>
      <c r="I63" s="64">
        <v>0</v>
      </c>
      <c r="J63" s="104">
        <v>151169707</v>
      </c>
      <c r="K63" s="83" t="s">
        <v>57</v>
      </c>
      <c r="L63" s="104" t="s">
        <v>324</v>
      </c>
      <c r="M63" s="130">
        <v>60</v>
      </c>
    </row>
    <row r="64" spans="1:13" ht="38.4">
      <c r="A64" s="85" t="s">
        <v>143</v>
      </c>
      <c r="B64" s="63" t="s">
        <v>566</v>
      </c>
      <c r="C64" s="63" t="s">
        <v>15</v>
      </c>
      <c r="D64" s="63" t="s">
        <v>523</v>
      </c>
      <c r="E64" s="63" t="s">
        <v>488</v>
      </c>
      <c r="F64" s="89" t="s">
        <v>524</v>
      </c>
      <c r="G64" s="114" t="s">
        <v>488</v>
      </c>
      <c r="H64" s="87">
        <v>0</v>
      </c>
      <c r="I64" s="64">
        <v>0</v>
      </c>
      <c r="J64" s="104">
        <v>8205000</v>
      </c>
      <c r="K64" s="83" t="s">
        <v>57</v>
      </c>
      <c r="L64" s="104" t="s">
        <v>565</v>
      </c>
      <c r="M64" s="130"/>
    </row>
    <row r="65" spans="1:13" ht="115.2">
      <c r="A65" s="85" t="s">
        <v>143</v>
      </c>
      <c r="B65" s="63" t="s">
        <v>528</v>
      </c>
      <c r="C65" s="63" t="s">
        <v>15</v>
      </c>
      <c r="D65" s="63" t="s">
        <v>529</v>
      </c>
      <c r="E65" s="63" t="s">
        <v>488</v>
      </c>
      <c r="F65" s="89" t="s">
        <v>530</v>
      </c>
      <c r="G65" s="114" t="s">
        <v>488</v>
      </c>
      <c r="H65" s="87">
        <v>0</v>
      </c>
      <c r="I65" s="64">
        <v>0</v>
      </c>
      <c r="J65" s="104">
        <v>151169707</v>
      </c>
      <c r="K65" s="83" t="s">
        <v>57</v>
      </c>
      <c r="L65" s="104" t="s">
        <v>324</v>
      </c>
      <c r="M65" s="130">
        <v>60</v>
      </c>
    </row>
    <row r="66" spans="1:13" ht="57.6">
      <c r="A66" s="85" t="s">
        <v>98</v>
      </c>
      <c r="B66" s="63">
        <v>158737</v>
      </c>
      <c r="C66" s="63" t="s">
        <v>15</v>
      </c>
      <c r="D66" s="63" t="s">
        <v>99</v>
      </c>
      <c r="E66" s="63" t="s">
        <v>16</v>
      </c>
      <c r="F66" s="89" t="s">
        <v>100</v>
      </c>
      <c r="G66" s="115" t="s">
        <v>82</v>
      </c>
      <c r="H66" s="87">
        <v>15091410</v>
      </c>
      <c r="I66" s="103">
        <v>1</v>
      </c>
      <c r="J66" s="106">
        <v>15091410</v>
      </c>
      <c r="K66" s="102" t="s">
        <v>57</v>
      </c>
      <c r="L66" s="97" t="s">
        <v>40</v>
      </c>
      <c r="M66" s="127">
        <v>36</v>
      </c>
    </row>
    <row r="67" spans="1:13" ht="38.4">
      <c r="A67" s="85" t="s">
        <v>98</v>
      </c>
      <c r="B67" s="63">
        <v>158736</v>
      </c>
      <c r="C67" s="63" t="s">
        <v>15</v>
      </c>
      <c r="D67" s="63" t="s">
        <v>101</v>
      </c>
      <c r="E67" s="63" t="s">
        <v>16</v>
      </c>
      <c r="F67" s="89" t="s">
        <v>100</v>
      </c>
      <c r="G67" s="115" t="s">
        <v>82</v>
      </c>
      <c r="H67" s="87">
        <v>928797</v>
      </c>
      <c r="I67" s="103">
        <v>1</v>
      </c>
      <c r="J67" s="106">
        <v>928797</v>
      </c>
      <c r="K67" s="102" t="s">
        <v>57</v>
      </c>
      <c r="L67" s="97" t="s">
        <v>40</v>
      </c>
      <c r="M67" s="127">
        <v>36</v>
      </c>
    </row>
    <row r="68" spans="1:13" ht="38.4">
      <c r="A68" s="62" t="s">
        <v>148</v>
      </c>
      <c r="B68" s="63" t="s">
        <v>525</v>
      </c>
      <c r="C68" s="63" t="s">
        <v>15</v>
      </c>
      <c r="D68" s="63" t="s">
        <v>526</v>
      </c>
      <c r="E68" s="63" t="s">
        <v>488</v>
      </c>
      <c r="F68" s="63" t="s">
        <v>527</v>
      </c>
      <c r="G68" s="114" t="s">
        <v>488</v>
      </c>
      <c r="H68" s="87">
        <v>0</v>
      </c>
      <c r="I68" s="103">
        <v>0</v>
      </c>
      <c r="J68" s="84">
        <v>137721276</v>
      </c>
      <c r="K68" s="83" t="s">
        <v>57</v>
      </c>
      <c r="L68" s="105" t="s">
        <v>557</v>
      </c>
      <c r="M68" s="126">
        <v>60</v>
      </c>
    </row>
    <row r="69" spans="1:13" ht="115.2">
      <c r="A69" s="62" t="s">
        <v>148</v>
      </c>
      <c r="B69" s="63" t="s">
        <v>528</v>
      </c>
      <c r="C69" s="63" t="s">
        <v>15</v>
      </c>
      <c r="D69" s="63" t="s">
        <v>529</v>
      </c>
      <c r="E69" s="63" t="s">
        <v>488</v>
      </c>
      <c r="F69" s="63" t="s">
        <v>530</v>
      </c>
      <c r="G69" s="114" t="s">
        <v>488</v>
      </c>
      <c r="H69" s="87">
        <v>0</v>
      </c>
      <c r="I69" s="64">
        <v>0</v>
      </c>
      <c r="J69" s="104">
        <v>151169707</v>
      </c>
      <c r="K69" s="83" t="s">
        <v>57</v>
      </c>
      <c r="L69" s="104" t="s">
        <v>324</v>
      </c>
      <c r="M69" s="130">
        <v>60</v>
      </c>
    </row>
    <row r="70" spans="1:13" ht="38.4">
      <c r="A70" s="62" t="s">
        <v>148</v>
      </c>
      <c r="B70" s="63" t="s">
        <v>566</v>
      </c>
      <c r="C70" s="63" t="s">
        <v>15</v>
      </c>
      <c r="D70" s="63" t="s">
        <v>523</v>
      </c>
      <c r="E70" s="63" t="s">
        <v>488</v>
      </c>
      <c r="F70" s="63" t="s">
        <v>524</v>
      </c>
      <c r="G70" s="114" t="s">
        <v>488</v>
      </c>
      <c r="H70" s="87">
        <v>0</v>
      </c>
      <c r="I70" s="64">
        <v>0</v>
      </c>
      <c r="J70" s="104">
        <v>8205000</v>
      </c>
      <c r="K70" s="83" t="s">
        <v>57</v>
      </c>
      <c r="L70" s="104" t="s">
        <v>565</v>
      </c>
      <c r="M70" s="130"/>
    </row>
    <row r="71" spans="1:13" ht="115.2">
      <c r="A71" s="62" t="s">
        <v>148</v>
      </c>
      <c r="B71" s="63" t="s">
        <v>528</v>
      </c>
      <c r="C71" s="63" t="s">
        <v>15</v>
      </c>
      <c r="D71" s="63" t="s">
        <v>529</v>
      </c>
      <c r="E71" s="63" t="s">
        <v>488</v>
      </c>
      <c r="F71" s="63" t="s">
        <v>530</v>
      </c>
      <c r="G71" s="114" t="s">
        <v>488</v>
      </c>
      <c r="H71" s="87">
        <v>0</v>
      </c>
      <c r="I71" s="64">
        <v>0</v>
      </c>
      <c r="J71" s="104">
        <v>151169707</v>
      </c>
      <c r="K71" s="83" t="s">
        <v>57</v>
      </c>
      <c r="L71" s="104" t="s">
        <v>324</v>
      </c>
      <c r="M71" s="130">
        <v>60</v>
      </c>
    </row>
    <row r="72" spans="1:13" ht="57.6">
      <c r="A72" s="62" t="s">
        <v>102</v>
      </c>
      <c r="B72" s="63">
        <v>158739</v>
      </c>
      <c r="C72" s="63" t="s">
        <v>15</v>
      </c>
      <c r="D72" s="63" t="s">
        <v>103</v>
      </c>
      <c r="E72" s="63" t="s">
        <v>16</v>
      </c>
      <c r="F72" s="63" t="s">
        <v>104</v>
      </c>
      <c r="G72" s="115" t="s">
        <v>82</v>
      </c>
      <c r="H72" s="87">
        <v>6000000</v>
      </c>
      <c r="I72" s="103">
        <v>1</v>
      </c>
      <c r="J72" s="87">
        <v>6000000</v>
      </c>
      <c r="K72" s="102" t="s">
        <v>57</v>
      </c>
      <c r="L72" s="97" t="s">
        <v>11</v>
      </c>
      <c r="M72" s="127">
        <v>60</v>
      </c>
    </row>
    <row r="73" spans="1:13" ht="57.6">
      <c r="A73" s="62" t="s">
        <v>102</v>
      </c>
      <c r="B73" s="63">
        <v>158738</v>
      </c>
      <c r="C73" s="63" t="s">
        <v>15</v>
      </c>
      <c r="D73" s="63" t="s">
        <v>105</v>
      </c>
      <c r="E73" s="63" t="s">
        <v>16</v>
      </c>
      <c r="F73" s="63" t="s">
        <v>104</v>
      </c>
      <c r="G73" s="115" t="s">
        <v>82</v>
      </c>
      <c r="H73" s="87">
        <v>2000000</v>
      </c>
      <c r="I73" s="103">
        <v>1</v>
      </c>
      <c r="J73" s="84">
        <v>2000000</v>
      </c>
      <c r="K73" s="102" t="s">
        <v>57</v>
      </c>
      <c r="L73" s="97" t="s">
        <v>11</v>
      </c>
      <c r="M73" s="127">
        <v>60</v>
      </c>
    </row>
    <row r="74" spans="1:13" ht="38.4">
      <c r="A74" s="85" t="s">
        <v>151</v>
      </c>
      <c r="B74" s="63" t="s">
        <v>525</v>
      </c>
      <c r="C74" s="89" t="s">
        <v>15</v>
      </c>
      <c r="D74" s="89" t="s">
        <v>526</v>
      </c>
      <c r="E74" s="63" t="s">
        <v>488</v>
      </c>
      <c r="F74" s="63" t="s">
        <v>527</v>
      </c>
      <c r="G74" s="114" t="s">
        <v>488</v>
      </c>
      <c r="H74" s="87">
        <v>0</v>
      </c>
      <c r="I74" s="103">
        <v>0</v>
      </c>
      <c r="J74" s="84">
        <v>137721276</v>
      </c>
      <c r="K74" s="83" t="s">
        <v>57</v>
      </c>
      <c r="L74" s="105" t="s">
        <v>557</v>
      </c>
      <c r="M74" s="126">
        <v>60</v>
      </c>
    </row>
    <row r="75" spans="1:13" ht="115.2">
      <c r="A75" s="86" t="s">
        <v>151</v>
      </c>
      <c r="B75" s="89" t="s">
        <v>528</v>
      </c>
      <c r="C75" s="89" t="s">
        <v>15</v>
      </c>
      <c r="D75" s="89" t="s">
        <v>529</v>
      </c>
      <c r="E75" s="89" t="s">
        <v>488</v>
      </c>
      <c r="F75" s="89" t="s">
        <v>530</v>
      </c>
      <c r="G75" s="114" t="s">
        <v>488</v>
      </c>
      <c r="H75" s="107">
        <v>0</v>
      </c>
      <c r="I75" s="108">
        <v>0</v>
      </c>
      <c r="J75" s="109">
        <v>151169707</v>
      </c>
      <c r="K75" s="83" t="s">
        <v>57</v>
      </c>
      <c r="L75" s="104" t="s">
        <v>324</v>
      </c>
      <c r="M75" s="130">
        <v>60</v>
      </c>
    </row>
    <row r="76" spans="1:13" ht="38.4">
      <c r="A76" s="86" t="s">
        <v>151</v>
      </c>
      <c r="B76" s="63" t="s">
        <v>566</v>
      </c>
      <c r="C76" s="89" t="s">
        <v>15</v>
      </c>
      <c r="D76" s="89" t="s">
        <v>523</v>
      </c>
      <c r="E76" s="89" t="s">
        <v>488</v>
      </c>
      <c r="F76" s="89" t="s">
        <v>524</v>
      </c>
      <c r="G76" s="114" t="s">
        <v>488</v>
      </c>
      <c r="H76" s="107">
        <v>0</v>
      </c>
      <c r="I76" s="108">
        <v>0</v>
      </c>
      <c r="J76" s="109">
        <v>8205000</v>
      </c>
      <c r="K76" s="83" t="s">
        <v>57</v>
      </c>
      <c r="L76" s="104" t="s">
        <v>565</v>
      </c>
      <c r="M76" s="134"/>
    </row>
    <row r="77" spans="1:13" ht="115.2">
      <c r="A77" s="85" t="s">
        <v>151</v>
      </c>
      <c r="B77" s="63" t="s">
        <v>528</v>
      </c>
      <c r="C77" s="89" t="s">
        <v>15</v>
      </c>
      <c r="D77" s="89" t="s">
        <v>529</v>
      </c>
      <c r="E77" s="63" t="s">
        <v>488</v>
      </c>
      <c r="F77" s="63" t="s">
        <v>530</v>
      </c>
      <c r="G77" s="114" t="s">
        <v>488</v>
      </c>
      <c r="H77" s="87">
        <v>0</v>
      </c>
      <c r="I77" s="64">
        <v>0</v>
      </c>
      <c r="J77" s="83">
        <v>151169707</v>
      </c>
      <c r="K77" s="83" t="s">
        <v>57</v>
      </c>
      <c r="L77" s="104" t="s">
        <v>324</v>
      </c>
      <c r="M77" s="130">
        <v>60</v>
      </c>
    </row>
    <row r="78" spans="1:13" ht="57.6">
      <c r="A78" s="86" t="s">
        <v>106</v>
      </c>
      <c r="B78" s="63">
        <v>158743</v>
      </c>
      <c r="C78" s="89" t="s">
        <v>15</v>
      </c>
      <c r="D78" s="89" t="s">
        <v>107</v>
      </c>
      <c r="E78" s="63" t="s">
        <v>16</v>
      </c>
      <c r="F78" s="63" t="s">
        <v>108</v>
      </c>
      <c r="G78" s="115" t="s">
        <v>82</v>
      </c>
      <c r="H78" s="87">
        <v>3293025</v>
      </c>
      <c r="I78" s="103">
        <v>1</v>
      </c>
      <c r="J78" s="87">
        <v>3293025</v>
      </c>
      <c r="K78" s="102" t="s">
        <v>57</v>
      </c>
      <c r="L78" s="97" t="s">
        <v>322</v>
      </c>
      <c r="M78" s="127">
        <v>25</v>
      </c>
    </row>
    <row r="79" spans="1:13" ht="57.6">
      <c r="A79" s="85" t="s">
        <v>106</v>
      </c>
      <c r="B79" s="63">
        <v>158742</v>
      </c>
      <c r="C79" s="89" t="s">
        <v>15</v>
      </c>
      <c r="D79" s="63" t="s">
        <v>109</v>
      </c>
      <c r="E79" s="63" t="s">
        <v>16</v>
      </c>
      <c r="F79" s="89" t="s">
        <v>110</v>
      </c>
      <c r="G79" s="115" t="s">
        <v>82</v>
      </c>
      <c r="H79" s="87">
        <v>0</v>
      </c>
      <c r="I79" s="103">
        <v>1</v>
      </c>
      <c r="J79" s="105">
        <v>0</v>
      </c>
      <c r="K79" s="102" t="s">
        <v>57</v>
      </c>
      <c r="L79" s="97" t="s">
        <v>322</v>
      </c>
      <c r="M79" s="127">
        <v>0</v>
      </c>
    </row>
    <row r="80" spans="1:13" ht="38.4">
      <c r="A80" s="86" t="s">
        <v>154</v>
      </c>
      <c r="B80" s="63">
        <v>170698</v>
      </c>
      <c r="C80" s="89" t="s">
        <v>486</v>
      </c>
      <c r="D80" s="63" t="s">
        <v>517</v>
      </c>
      <c r="E80" s="63" t="s">
        <v>488</v>
      </c>
      <c r="F80" s="89" t="s">
        <v>518</v>
      </c>
      <c r="G80" s="114" t="s">
        <v>488</v>
      </c>
      <c r="H80" s="87">
        <v>0</v>
      </c>
      <c r="I80" s="64">
        <v>0</v>
      </c>
      <c r="J80" s="105">
        <v>18105000</v>
      </c>
      <c r="K80" s="83" t="s">
        <v>57</v>
      </c>
      <c r="L80" s="105" t="s">
        <v>19</v>
      </c>
      <c r="M80" s="126"/>
    </row>
    <row r="81" spans="1:13" ht="38.4">
      <c r="A81" s="85" t="s">
        <v>111</v>
      </c>
      <c r="B81" s="63">
        <v>158745</v>
      </c>
      <c r="C81" s="89" t="s">
        <v>15</v>
      </c>
      <c r="D81" s="89" t="s">
        <v>112</v>
      </c>
      <c r="E81" s="63" t="s">
        <v>16</v>
      </c>
      <c r="F81" s="89" t="s">
        <v>113</v>
      </c>
      <c r="G81" s="115" t="s">
        <v>82</v>
      </c>
      <c r="H81" s="87">
        <v>3711456</v>
      </c>
      <c r="I81" s="103">
        <v>1</v>
      </c>
      <c r="J81" s="107">
        <v>3711456</v>
      </c>
      <c r="K81" s="102" t="s">
        <v>57</v>
      </c>
      <c r="L81" s="97" t="s">
        <v>19</v>
      </c>
      <c r="M81" s="127">
        <v>36</v>
      </c>
    </row>
    <row r="82" spans="1:13" ht="38.4">
      <c r="A82" s="86" t="s">
        <v>111</v>
      </c>
      <c r="B82" s="63">
        <v>158744</v>
      </c>
      <c r="C82" s="89" t="s">
        <v>15</v>
      </c>
      <c r="D82" s="89" t="s">
        <v>114</v>
      </c>
      <c r="E82" s="63" t="s">
        <v>16</v>
      </c>
      <c r="F82" s="89" t="s">
        <v>113</v>
      </c>
      <c r="G82" s="115" t="s">
        <v>82</v>
      </c>
      <c r="H82" s="87">
        <v>2513699</v>
      </c>
      <c r="I82" s="103">
        <v>1</v>
      </c>
      <c r="J82" s="110">
        <v>2513699</v>
      </c>
      <c r="K82" s="102" t="s">
        <v>57</v>
      </c>
      <c r="L82" s="97" t="s">
        <v>19</v>
      </c>
      <c r="M82" s="127">
        <v>36</v>
      </c>
    </row>
    <row r="83" spans="1:13" ht="38.4">
      <c r="A83" s="86" t="s">
        <v>158</v>
      </c>
      <c r="B83" s="63">
        <v>170698</v>
      </c>
      <c r="C83" s="89" t="s">
        <v>486</v>
      </c>
      <c r="D83" s="89" t="s">
        <v>517</v>
      </c>
      <c r="E83" s="89" t="s">
        <v>488</v>
      </c>
      <c r="F83" s="89" t="s">
        <v>518</v>
      </c>
      <c r="G83" s="114" t="s">
        <v>488</v>
      </c>
      <c r="H83" s="87">
        <v>0</v>
      </c>
      <c r="I83" s="108">
        <v>0</v>
      </c>
      <c r="J83" s="110">
        <v>18105000</v>
      </c>
      <c r="K83" s="83" t="s">
        <v>57</v>
      </c>
      <c r="L83" s="105" t="s">
        <v>19</v>
      </c>
      <c r="M83" s="135"/>
    </row>
    <row r="84" spans="1:13" ht="38.4">
      <c r="A84" s="86" t="s">
        <v>158</v>
      </c>
      <c r="B84" s="63">
        <v>170658</v>
      </c>
      <c r="C84" s="89" t="s">
        <v>486</v>
      </c>
      <c r="D84" s="89" t="s">
        <v>519</v>
      </c>
      <c r="E84" s="63" t="s">
        <v>488</v>
      </c>
      <c r="F84" s="63" t="s">
        <v>520</v>
      </c>
      <c r="G84" s="114" t="s">
        <v>488</v>
      </c>
      <c r="H84" s="87">
        <v>0</v>
      </c>
      <c r="I84" s="64">
        <v>0</v>
      </c>
      <c r="J84" s="84">
        <v>375000</v>
      </c>
      <c r="K84" s="83" t="s">
        <v>57</v>
      </c>
      <c r="L84" s="84" t="s">
        <v>19</v>
      </c>
      <c r="M84" s="129"/>
    </row>
    <row r="85" spans="1:13" ht="38.4">
      <c r="A85" s="85" t="s">
        <v>115</v>
      </c>
      <c r="B85" s="63">
        <v>158769</v>
      </c>
      <c r="C85" s="63" t="s">
        <v>15</v>
      </c>
      <c r="D85" s="63" t="s">
        <v>116</v>
      </c>
      <c r="E85" s="63" t="s">
        <v>16</v>
      </c>
      <c r="F85" s="63" t="s">
        <v>117</v>
      </c>
      <c r="G85" s="115" t="s">
        <v>82</v>
      </c>
      <c r="H85" s="87">
        <v>1128825</v>
      </c>
      <c r="I85" s="103">
        <v>1</v>
      </c>
      <c r="J85" s="87">
        <v>1128825</v>
      </c>
      <c r="K85" s="102" t="s">
        <v>57</v>
      </c>
      <c r="L85" s="97" t="s">
        <v>12</v>
      </c>
      <c r="M85" s="127">
        <v>36</v>
      </c>
    </row>
    <row r="86" spans="1:13" ht="38.4">
      <c r="A86" s="85" t="s">
        <v>115</v>
      </c>
      <c r="B86" s="63">
        <v>158768</v>
      </c>
      <c r="C86" s="63" t="s">
        <v>15</v>
      </c>
      <c r="D86" s="63" t="s">
        <v>118</v>
      </c>
      <c r="E86" s="63" t="s">
        <v>16</v>
      </c>
      <c r="F86" s="63" t="s">
        <v>117</v>
      </c>
      <c r="G86" s="115" t="s">
        <v>82</v>
      </c>
      <c r="H86" s="87">
        <v>1874950</v>
      </c>
      <c r="I86" s="103">
        <v>1</v>
      </c>
      <c r="J86" s="87">
        <v>1874950</v>
      </c>
      <c r="K86" s="102" t="s">
        <v>57</v>
      </c>
      <c r="L86" s="97" t="s">
        <v>12</v>
      </c>
      <c r="M86" s="127">
        <v>36</v>
      </c>
    </row>
    <row r="87" spans="1:13" ht="38.4">
      <c r="A87" s="85" t="s">
        <v>119</v>
      </c>
      <c r="B87" s="63">
        <v>158773</v>
      </c>
      <c r="C87" s="63" t="s">
        <v>15</v>
      </c>
      <c r="D87" s="63" t="s">
        <v>120</v>
      </c>
      <c r="E87" s="63" t="s">
        <v>16</v>
      </c>
      <c r="F87" s="63" t="s">
        <v>121</v>
      </c>
      <c r="G87" s="115" t="s">
        <v>82</v>
      </c>
      <c r="H87" s="87">
        <v>1830400</v>
      </c>
      <c r="I87" s="103">
        <v>1</v>
      </c>
      <c r="J87" s="106">
        <v>1830400</v>
      </c>
      <c r="K87" s="102" t="s">
        <v>57</v>
      </c>
      <c r="L87" s="121" t="s">
        <v>12</v>
      </c>
      <c r="M87" s="136">
        <v>36</v>
      </c>
    </row>
    <row r="88" spans="1:13" ht="38.4">
      <c r="A88" s="85" t="s">
        <v>119</v>
      </c>
      <c r="B88" s="63">
        <v>158772</v>
      </c>
      <c r="C88" s="63" t="s">
        <v>15</v>
      </c>
      <c r="D88" s="63" t="s">
        <v>122</v>
      </c>
      <c r="E88" s="63" t="s">
        <v>16</v>
      </c>
      <c r="F88" s="63" t="s">
        <v>121</v>
      </c>
      <c r="G88" s="115" t="s">
        <v>82</v>
      </c>
      <c r="H88" s="87">
        <v>0</v>
      </c>
      <c r="I88" s="103">
        <v>1</v>
      </c>
      <c r="J88" s="105">
        <v>0</v>
      </c>
      <c r="K88" s="102" t="s">
        <v>57</v>
      </c>
      <c r="L88" s="121" t="s">
        <v>12</v>
      </c>
      <c r="M88" s="136">
        <v>0</v>
      </c>
    </row>
    <row r="89" spans="1:13" ht="38.4">
      <c r="A89" s="85" t="s">
        <v>162</v>
      </c>
      <c r="B89" s="63">
        <v>170692</v>
      </c>
      <c r="C89" s="63" t="s">
        <v>15</v>
      </c>
      <c r="D89" s="63" t="s">
        <v>512</v>
      </c>
      <c r="E89" s="63" t="s">
        <v>488</v>
      </c>
      <c r="F89" s="63" t="s">
        <v>513</v>
      </c>
      <c r="G89" s="114" t="s">
        <v>488</v>
      </c>
      <c r="H89" s="87"/>
      <c r="I89" s="103">
        <v>0</v>
      </c>
      <c r="J89" s="84">
        <v>96000000</v>
      </c>
      <c r="K89" s="83" t="s">
        <v>57</v>
      </c>
      <c r="L89" s="84" t="s">
        <v>558</v>
      </c>
      <c r="M89" s="129"/>
    </row>
    <row r="90" spans="1:13" ht="38.4">
      <c r="A90" s="85" t="s">
        <v>162</v>
      </c>
      <c r="B90" s="63">
        <v>170628</v>
      </c>
      <c r="C90" s="63" t="s">
        <v>15</v>
      </c>
      <c r="D90" s="63" t="s">
        <v>500</v>
      </c>
      <c r="E90" s="63" t="s">
        <v>488</v>
      </c>
      <c r="F90" s="63" t="s">
        <v>501</v>
      </c>
      <c r="G90" s="114" t="s">
        <v>488</v>
      </c>
      <c r="H90" s="87">
        <v>0</v>
      </c>
      <c r="I90" s="103">
        <v>0</v>
      </c>
      <c r="J90" s="84">
        <v>315122604</v>
      </c>
      <c r="K90" s="83" t="s">
        <v>57</v>
      </c>
      <c r="L90" s="105" t="s">
        <v>13</v>
      </c>
      <c r="M90" s="126">
        <v>36</v>
      </c>
    </row>
    <row r="91" spans="1:13" ht="57.6">
      <c r="A91" s="85" t="s">
        <v>123</v>
      </c>
      <c r="B91" s="63">
        <v>158775</v>
      </c>
      <c r="C91" s="63" t="s">
        <v>15</v>
      </c>
      <c r="D91" s="63" t="s">
        <v>124</v>
      </c>
      <c r="E91" s="63" t="s">
        <v>16</v>
      </c>
      <c r="F91" s="63" t="s">
        <v>125</v>
      </c>
      <c r="G91" s="115" t="s">
        <v>82</v>
      </c>
      <c r="H91" s="87">
        <v>15919306</v>
      </c>
      <c r="I91" s="103">
        <v>1</v>
      </c>
      <c r="J91" s="87">
        <v>15919306</v>
      </c>
      <c r="K91" s="102" t="s">
        <v>57</v>
      </c>
      <c r="L91" s="97" t="s">
        <v>29</v>
      </c>
      <c r="M91" s="127">
        <v>36</v>
      </c>
    </row>
    <row r="92" spans="1:13" ht="57.6">
      <c r="A92" s="85" t="s">
        <v>123</v>
      </c>
      <c r="B92" s="63">
        <v>158774</v>
      </c>
      <c r="C92" s="63" t="s">
        <v>15</v>
      </c>
      <c r="D92" s="63" t="s">
        <v>126</v>
      </c>
      <c r="E92" s="63" t="s">
        <v>16</v>
      </c>
      <c r="F92" s="63" t="s">
        <v>125</v>
      </c>
      <c r="G92" s="115" t="s">
        <v>82</v>
      </c>
      <c r="H92" s="87">
        <v>3991361</v>
      </c>
      <c r="I92" s="103">
        <v>1</v>
      </c>
      <c r="J92" s="87">
        <v>3991361</v>
      </c>
      <c r="K92" s="102" t="s">
        <v>57</v>
      </c>
      <c r="L92" s="97" t="s">
        <v>29</v>
      </c>
      <c r="M92" s="127">
        <v>36</v>
      </c>
    </row>
    <row r="93" spans="1:13" ht="38.4">
      <c r="A93" s="85" t="s">
        <v>166</v>
      </c>
      <c r="B93" s="63">
        <v>170698</v>
      </c>
      <c r="C93" s="63" t="s">
        <v>486</v>
      </c>
      <c r="D93" s="63" t="s">
        <v>517</v>
      </c>
      <c r="E93" s="63" t="s">
        <v>488</v>
      </c>
      <c r="F93" s="63" t="s">
        <v>518</v>
      </c>
      <c r="G93" s="114" t="s">
        <v>488</v>
      </c>
      <c r="H93" s="87">
        <v>0</v>
      </c>
      <c r="I93" s="64">
        <v>0</v>
      </c>
      <c r="J93" s="84">
        <v>18105000</v>
      </c>
      <c r="K93" s="83" t="s">
        <v>57</v>
      </c>
      <c r="L93" s="105" t="s">
        <v>19</v>
      </c>
      <c r="M93" s="129"/>
    </row>
    <row r="94" spans="1:13" ht="134.4">
      <c r="A94" s="85" t="s">
        <v>166</v>
      </c>
      <c r="B94" s="63">
        <v>143182</v>
      </c>
      <c r="C94" s="63" t="s">
        <v>15</v>
      </c>
      <c r="D94" s="63" t="s">
        <v>496</v>
      </c>
      <c r="E94" s="63" t="s">
        <v>488</v>
      </c>
      <c r="F94" s="63" t="s">
        <v>497</v>
      </c>
      <c r="G94" s="114" t="s">
        <v>488</v>
      </c>
      <c r="H94" s="87">
        <v>0</v>
      </c>
      <c r="I94" s="64">
        <v>0</v>
      </c>
      <c r="J94" s="87">
        <v>12238460</v>
      </c>
      <c r="K94" s="83" t="s">
        <v>57</v>
      </c>
      <c r="L94" s="63" t="s">
        <v>555</v>
      </c>
      <c r="M94" s="128">
        <v>0</v>
      </c>
    </row>
    <row r="95" spans="1:13" ht="57.6">
      <c r="A95" s="85" t="s">
        <v>127</v>
      </c>
      <c r="B95" s="63">
        <v>158778</v>
      </c>
      <c r="C95" s="63" t="s">
        <v>15</v>
      </c>
      <c r="D95" s="63" t="s">
        <v>128</v>
      </c>
      <c r="E95" s="63" t="s">
        <v>16</v>
      </c>
      <c r="F95" s="63" t="s">
        <v>129</v>
      </c>
      <c r="G95" s="115" t="s">
        <v>82</v>
      </c>
      <c r="H95" s="87">
        <v>4200000</v>
      </c>
      <c r="I95" s="103">
        <v>1</v>
      </c>
      <c r="J95" s="84">
        <v>4200000</v>
      </c>
      <c r="K95" s="102" t="s">
        <v>57</v>
      </c>
      <c r="L95" s="97" t="s">
        <v>323</v>
      </c>
      <c r="M95" s="127">
        <v>48</v>
      </c>
    </row>
    <row r="96" spans="1:13" ht="57.6">
      <c r="A96" s="85" t="s">
        <v>127</v>
      </c>
      <c r="B96" s="63">
        <v>158777</v>
      </c>
      <c r="C96" s="63" t="s">
        <v>15</v>
      </c>
      <c r="D96" s="63" t="s">
        <v>130</v>
      </c>
      <c r="E96" s="63" t="s">
        <v>16</v>
      </c>
      <c r="F96" s="63" t="s">
        <v>129</v>
      </c>
      <c r="G96" s="115" t="s">
        <v>82</v>
      </c>
      <c r="H96" s="87">
        <v>700000</v>
      </c>
      <c r="I96" s="103">
        <v>1</v>
      </c>
      <c r="J96" s="84">
        <v>700000</v>
      </c>
      <c r="K96" s="102" t="s">
        <v>57</v>
      </c>
      <c r="L96" s="97" t="s">
        <v>323</v>
      </c>
      <c r="M96" s="127">
        <v>48</v>
      </c>
    </row>
    <row r="97" spans="1:13" ht="38.4">
      <c r="A97" s="85" t="s">
        <v>171</v>
      </c>
      <c r="B97" s="63">
        <v>170667</v>
      </c>
      <c r="C97" s="63" t="s">
        <v>15</v>
      </c>
      <c r="D97" s="63" t="s">
        <v>531</v>
      </c>
      <c r="E97" s="63" t="s">
        <v>488</v>
      </c>
      <c r="F97" s="63" t="s">
        <v>532</v>
      </c>
      <c r="G97" s="114" t="s">
        <v>488</v>
      </c>
      <c r="H97" s="87">
        <v>0</v>
      </c>
      <c r="I97" s="64">
        <v>0</v>
      </c>
      <c r="J97" s="83">
        <v>7335000</v>
      </c>
      <c r="K97" s="83" t="s">
        <v>57</v>
      </c>
      <c r="L97" s="83" t="s">
        <v>11</v>
      </c>
      <c r="M97" s="128"/>
    </row>
    <row r="98" spans="1:13" ht="57.6">
      <c r="A98" s="85" t="s">
        <v>131</v>
      </c>
      <c r="B98" s="63">
        <v>158782</v>
      </c>
      <c r="C98" s="63" t="s">
        <v>15</v>
      </c>
      <c r="D98" s="63" t="s">
        <v>132</v>
      </c>
      <c r="E98" s="63" t="s">
        <v>16</v>
      </c>
      <c r="F98" s="63" t="s">
        <v>133</v>
      </c>
      <c r="G98" s="115" t="s">
        <v>82</v>
      </c>
      <c r="H98" s="87">
        <v>16487748</v>
      </c>
      <c r="I98" s="103">
        <v>1</v>
      </c>
      <c r="J98" s="87">
        <v>16487748</v>
      </c>
      <c r="K98" s="102" t="s">
        <v>57</v>
      </c>
      <c r="L98" s="97" t="s">
        <v>29</v>
      </c>
      <c r="M98" s="127">
        <v>36</v>
      </c>
    </row>
    <row r="99" spans="1:13" ht="57.6">
      <c r="A99" s="85" t="s">
        <v>131</v>
      </c>
      <c r="B99" s="63">
        <v>158781</v>
      </c>
      <c r="C99" s="63" t="s">
        <v>15</v>
      </c>
      <c r="D99" s="63" t="s">
        <v>134</v>
      </c>
      <c r="E99" s="63" t="s">
        <v>16</v>
      </c>
      <c r="F99" s="63" t="s">
        <v>133</v>
      </c>
      <c r="G99" s="115" t="s">
        <v>82</v>
      </c>
      <c r="H99" s="87">
        <v>4103006</v>
      </c>
      <c r="I99" s="103">
        <v>1</v>
      </c>
      <c r="J99" s="87">
        <v>4103006</v>
      </c>
      <c r="K99" s="102" t="s">
        <v>57</v>
      </c>
      <c r="L99" s="97" t="s">
        <v>29</v>
      </c>
      <c r="M99" s="127">
        <v>36</v>
      </c>
    </row>
    <row r="100" spans="1:13" ht="38.4">
      <c r="A100" s="85" t="s">
        <v>135</v>
      </c>
      <c r="B100" s="63">
        <v>158784</v>
      </c>
      <c r="C100" s="63" t="s">
        <v>15</v>
      </c>
      <c r="D100" s="63" t="s">
        <v>136</v>
      </c>
      <c r="E100" s="63" t="s">
        <v>16</v>
      </c>
      <c r="F100" s="63" t="s">
        <v>137</v>
      </c>
      <c r="G100" s="115" t="s">
        <v>82</v>
      </c>
      <c r="H100" s="87">
        <v>8600000</v>
      </c>
      <c r="I100" s="103">
        <v>1</v>
      </c>
      <c r="J100" s="105">
        <v>8600000</v>
      </c>
      <c r="K100" s="102" t="s">
        <v>57</v>
      </c>
      <c r="L100" s="121" t="s">
        <v>323</v>
      </c>
      <c r="M100" s="136">
        <v>48</v>
      </c>
    </row>
    <row r="101" spans="1:13" ht="38.4">
      <c r="A101" s="85" t="s">
        <v>135</v>
      </c>
      <c r="B101" s="63">
        <v>158783</v>
      </c>
      <c r="C101" s="63" t="s">
        <v>15</v>
      </c>
      <c r="D101" s="63" t="s">
        <v>138</v>
      </c>
      <c r="E101" s="63" t="s">
        <v>16</v>
      </c>
      <c r="F101" s="63" t="s">
        <v>137</v>
      </c>
      <c r="G101" s="115" t="s">
        <v>82</v>
      </c>
      <c r="H101" s="87">
        <v>800000</v>
      </c>
      <c r="I101" s="103">
        <v>1</v>
      </c>
      <c r="J101" s="105">
        <v>800000</v>
      </c>
      <c r="K101" s="102" t="s">
        <v>57</v>
      </c>
      <c r="L101" s="121" t="s">
        <v>323</v>
      </c>
      <c r="M101" s="136">
        <v>48</v>
      </c>
    </row>
    <row r="102" spans="1:13" ht="57.6">
      <c r="A102" s="85" t="s">
        <v>139</v>
      </c>
      <c r="B102" s="63">
        <v>158793</v>
      </c>
      <c r="C102" s="63" t="s">
        <v>15</v>
      </c>
      <c r="D102" s="63" t="s">
        <v>140</v>
      </c>
      <c r="E102" s="63" t="s">
        <v>16</v>
      </c>
      <c r="F102" s="63" t="s">
        <v>141</v>
      </c>
      <c r="G102" s="115" t="s">
        <v>82</v>
      </c>
      <c r="H102" s="84">
        <v>10000000</v>
      </c>
      <c r="I102" s="103">
        <v>1</v>
      </c>
      <c r="J102" s="105">
        <v>10000000</v>
      </c>
      <c r="K102" s="102" t="s">
        <v>57</v>
      </c>
      <c r="L102" s="121" t="s">
        <v>11</v>
      </c>
      <c r="M102" s="136">
        <v>60</v>
      </c>
    </row>
    <row r="103" spans="1:13" ht="38.4">
      <c r="A103" s="85" t="s">
        <v>175</v>
      </c>
      <c r="B103" s="63">
        <v>170665</v>
      </c>
      <c r="C103" s="63" t="s">
        <v>15</v>
      </c>
      <c r="D103" s="63" t="s">
        <v>509</v>
      </c>
      <c r="E103" s="63" t="s">
        <v>488</v>
      </c>
      <c r="F103" s="63" t="s">
        <v>510</v>
      </c>
      <c r="G103" s="114" t="s">
        <v>488</v>
      </c>
      <c r="H103" s="87"/>
      <c r="I103" s="103">
        <v>0</v>
      </c>
      <c r="J103" s="84">
        <v>102596000</v>
      </c>
      <c r="K103" s="83" t="s">
        <v>57</v>
      </c>
      <c r="L103" s="84" t="s">
        <v>559</v>
      </c>
      <c r="M103" s="129"/>
    </row>
    <row r="104" spans="1:13" ht="38.4">
      <c r="A104" s="85" t="s">
        <v>175</v>
      </c>
      <c r="B104" s="63" t="s">
        <v>568</v>
      </c>
      <c r="C104" s="63" t="s">
        <v>15</v>
      </c>
      <c r="D104" s="63" t="s">
        <v>511</v>
      </c>
      <c r="E104" s="63" t="s">
        <v>488</v>
      </c>
      <c r="F104" s="63" t="s">
        <v>511</v>
      </c>
      <c r="G104" s="114" t="s">
        <v>488</v>
      </c>
      <c r="H104" s="87">
        <v>0</v>
      </c>
      <c r="I104" s="103">
        <v>0</v>
      </c>
      <c r="J104" s="84">
        <v>0</v>
      </c>
      <c r="K104" s="83" t="s">
        <v>57</v>
      </c>
      <c r="L104" s="105" t="s">
        <v>567</v>
      </c>
      <c r="M104" s="129"/>
    </row>
    <row r="105" spans="1:13" ht="38.4">
      <c r="A105" s="85" t="s">
        <v>175</v>
      </c>
      <c r="B105" s="63">
        <v>170628</v>
      </c>
      <c r="C105" s="63" t="s">
        <v>15</v>
      </c>
      <c r="D105" s="63" t="s">
        <v>500</v>
      </c>
      <c r="E105" s="63" t="s">
        <v>488</v>
      </c>
      <c r="F105" s="63" t="s">
        <v>501</v>
      </c>
      <c r="G105" s="114" t="s">
        <v>488</v>
      </c>
      <c r="H105" s="87">
        <v>0</v>
      </c>
      <c r="I105" s="103">
        <v>0</v>
      </c>
      <c r="J105" s="84">
        <v>315122604</v>
      </c>
      <c r="K105" s="83" t="s">
        <v>57</v>
      </c>
      <c r="L105" s="105" t="s">
        <v>13</v>
      </c>
      <c r="M105" s="126">
        <v>36</v>
      </c>
    </row>
    <row r="106" spans="1:13" ht="38.4">
      <c r="A106" s="85" t="s">
        <v>139</v>
      </c>
      <c r="B106" s="63">
        <v>158792</v>
      </c>
      <c r="C106" s="63" t="s">
        <v>15</v>
      </c>
      <c r="D106" s="63" t="s">
        <v>142</v>
      </c>
      <c r="E106" s="63" t="s">
        <v>16</v>
      </c>
      <c r="F106" s="63" t="s">
        <v>141</v>
      </c>
      <c r="G106" s="115" t="s">
        <v>82</v>
      </c>
      <c r="H106" s="84">
        <v>2000000</v>
      </c>
      <c r="I106" s="103">
        <v>1</v>
      </c>
      <c r="J106" s="84">
        <v>2000000</v>
      </c>
      <c r="K106" s="102" t="s">
        <v>57</v>
      </c>
      <c r="L106" s="97" t="s">
        <v>11</v>
      </c>
      <c r="M106" s="127">
        <v>60</v>
      </c>
    </row>
    <row r="107" spans="1:13" ht="38.4">
      <c r="A107" s="85" t="s">
        <v>143</v>
      </c>
      <c r="B107" s="63">
        <v>158803</v>
      </c>
      <c r="C107" s="63" t="s">
        <v>15</v>
      </c>
      <c r="D107" s="63" t="s">
        <v>144</v>
      </c>
      <c r="E107" s="63" t="s">
        <v>16</v>
      </c>
      <c r="F107" s="63" t="s">
        <v>145</v>
      </c>
      <c r="G107" s="115" t="s">
        <v>82</v>
      </c>
      <c r="H107" s="84">
        <v>2051396</v>
      </c>
      <c r="I107" s="103">
        <v>1</v>
      </c>
      <c r="J107" s="84">
        <v>2051396</v>
      </c>
      <c r="K107" s="102" t="s">
        <v>57</v>
      </c>
      <c r="L107" s="97" t="s">
        <v>324</v>
      </c>
      <c r="M107" s="127">
        <v>42</v>
      </c>
    </row>
    <row r="108" spans="1:13" ht="57.6">
      <c r="A108" s="85" t="s">
        <v>143</v>
      </c>
      <c r="B108" s="63">
        <v>158676</v>
      </c>
      <c r="C108" s="63" t="s">
        <v>15</v>
      </c>
      <c r="D108" s="63" t="s">
        <v>146</v>
      </c>
      <c r="E108" s="63" t="s">
        <v>16</v>
      </c>
      <c r="F108" s="63" t="s">
        <v>147</v>
      </c>
      <c r="G108" s="115" t="s">
        <v>83</v>
      </c>
      <c r="H108" s="87">
        <v>22929302</v>
      </c>
      <c r="I108" s="103">
        <f>Table36[[#This Row],[Allocated Cost]]/Table36[[#This Row],[Total Upgrade Cost]]</f>
        <v>0.55600652271519468</v>
      </c>
      <c r="J108" s="84">
        <v>41239268</v>
      </c>
      <c r="K108" s="102" t="s">
        <v>57</v>
      </c>
      <c r="L108" s="97" t="s">
        <v>324</v>
      </c>
      <c r="M108" s="127">
        <v>48</v>
      </c>
    </row>
    <row r="109" spans="1:13" ht="38.4">
      <c r="A109" s="85" t="s">
        <v>148</v>
      </c>
      <c r="B109" s="63">
        <v>158804</v>
      </c>
      <c r="C109" s="63" t="s">
        <v>15</v>
      </c>
      <c r="D109" s="63" t="s">
        <v>149</v>
      </c>
      <c r="E109" s="63" t="s">
        <v>16</v>
      </c>
      <c r="F109" s="63" t="s">
        <v>150</v>
      </c>
      <c r="G109" s="115" t="s">
        <v>82</v>
      </c>
      <c r="H109" s="84">
        <v>2051396</v>
      </c>
      <c r="I109" s="103">
        <v>1</v>
      </c>
      <c r="J109" s="84">
        <v>2051396</v>
      </c>
      <c r="K109" s="102" t="s">
        <v>57</v>
      </c>
      <c r="L109" s="97" t="s">
        <v>324</v>
      </c>
      <c r="M109" s="127">
        <v>42</v>
      </c>
    </row>
    <row r="110" spans="1:13" ht="307.2">
      <c r="A110" s="85" t="s">
        <v>180</v>
      </c>
      <c r="B110" s="63">
        <v>170626</v>
      </c>
      <c r="C110" s="63" t="s">
        <v>15</v>
      </c>
      <c r="D110" s="63" t="s">
        <v>487</v>
      </c>
      <c r="E110" s="63" t="s">
        <v>488</v>
      </c>
      <c r="F110" s="63" t="s">
        <v>489</v>
      </c>
      <c r="G110" s="114" t="s">
        <v>488</v>
      </c>
      <c r="H110" s="87">
        <v>0</v>
      </c>
      <c r="I110" s="103">
        <v>0</v>
      </c>
      <c r="J110" s="84">
        <v>1301149472</v>
      </c>
      <c r="K110" s="83" t="s">
        <v>57</v>
      </c>
      <c r="L110" s="84" t="s">
        <v>13</v>
      </c>
      <c r="M110" s="129">
        <v>36</v>
      </c>
    </row>
    <row r="111" spans="1:13" ht="134.4">
      <c r="A111" s="85" t="s">
        <v>180</v>
      </c>
      <c r="B111" s="63">
        <v>143182</v>
      </c>
      <c r="C111" s="63" t="s">
        <v>15</v>
      </c>
      <c r="D111" s="63" t="s">
        <v>496</v>
      </c>
      <c r="E111" s="63" t="s">
        <v>488</v>
      </c>
      <c r="F111" s="63" t="s">
        <v>497</v>
      </c>
      <c r="G111" s="114" t="s">
        <v>488</v>
      </c>
      <c r="H111" s="87">
        <v>0</v>
      </c>
      <c r="I111" s="64">
        <v>0</v>
      </c>
      <c r="J111" s="87">
        <v>12238460</v>
      </c>
      <c r="K111" s="83" t="s">
        <v>57</v>
      </c>
      <c r="L111" s="63" t="s">
        <v>555</v>
      </c>
      <c r="M111" s="128">
        <v>0</v>
      </c>
    </row>
    <row r="112" spans="1:13" ht="38.4">
      <c r="A112" s="85" t="s">
        <v>180</v>
      </c>
      <c r="B112" s="63" t="s">
        <v>561</v>
      </c>
      <c r="C112" s="63" t="s">
        <v>15</v>
      </c>
      <c r="D112" s="63" t="s">
        <v>492</v>
      </c>
      <c r="E112" s="63" t="s">
        <v>488</v>
      </c>
      <c r="F112" s="63" t="s">
        <v>493</v>
      </c>
      <c r="G112" s="114" t="s">
        <v>488</v>
      </c>
      <c r="H112" s="87">
        <v>0</v>
      </c>
      <c r="I112" s="64">
        <v>0</v>
      </c>
      <c r="J112" s="84">
        <v>428620878</v>
      </c>
      <c r="K112" s="83" t="s">
        <v>57</v>
      </c>
      <c r="L112" s="84" t="s">
        <v>560</v>
      </c>
      <c r="M112" s="129"/>
    </row>
    <row r="113" spans="1:13" ht="38.4">
      <c r="A113" s="85" t="s">
        <v>180</v>
      </c>
      <c r="B113" s="63" t="s">
        <v>562</v>
      </c>
      <c r="C113" s="63" t="s">
        <v>15</v>
      </c>
      <c r="D113" s="63" t="s">
        <v>498</v>
      </c>
      <c r="E113" s="63" t="s">
        <v>488</v>
      </c>
      <c r="F113" s="63" t="s">
        <v>499</v>
      </c>
      <c r="G113" s="114" t="s">
        <v>488</v>
      </c>
      <c r="H113" s="87">
        <v>0</v>
      </c>
      <c r="I113" s="64">
        <v>0</v>
      </c>
      <c r="J113" s="87">
        <v>335411258</v>
      </c>
      <c r="K113" s="83" t="s">
        <v>57</v>
      </c>
      <c r="L113" s="87" t="s">
        <v>560</v>
      </c>
      <c r="M113" s="128"/>
    </row>
    <row r="114" spans="1:13" ht="57.6">
      <c r="A114" s="85" t="s">
        <v>148</v>
      </c>
      <c r="B114" s="63">
        <v>158676</v>
      </c>
      <c r="C114" s="63" t="s">
        <v>15</v>
      </c>
      <c r="D114" s="63" t="s">
        <v>146</v>
      </c>
      <c r="E114" s="63" t="s">
        <v>16</v>
      </c>
      <c r="F114" s="63" t="s">
        <v>147</v>
      </c>
      <c r="G114" s="115" t="s">
        <v>83</v>
      </c>
      <c r="H114" s="87">
        <v>9650192</v>
      </c>
      <c r="I114" s="103">
        <f>Table36[[#This Row],[Allocated Cost]]/Table36[[#This Row],[Total Upgrade Cost]]</f>
        <v>0.23400492947643978</v>
      </c>
      <c r="J114" s="84">
        <v>41239268</v>
      </c>
      <c r="K114" s="102" t="s">
        <v>57</v>
      </c>
      <c r="L114" s="120" t="s">
        <v>324</v>
      </c>
      <c r="M114" s="136">
        <v>48</v>
      </c>
    </row>
    <row r="115" spans="1:13" ht="38.4">
      <c r="A115" s="85" t="s">
        <v>184</v>
      </c>
      <c r="B115" s="63" t="s">
        <v>563</v>
      </c>
      <c r="C115" s="63" t="s">
        <v>486</v>
      </c>
      <c r="D115" s="63" t="s">
        <v>533</v>
      </c>
      <c r="E115" s="63" t="s">
        <v>488</v>
      </c>
      <c r="F115" s="63" t="s">
        <v>534</v>
      </c>
      <c r="G115" s="114" t="s">
        <v>488</v>
      </c>
      <c r="H115" s="87">
        <v>0</v>
      </c>
      <c r="I115" s="64">
        <v>0</v>
      </c>
      <c r="J115" s="84">
        <v>2224000</v>
      </c>
      <c r="K115" s="83" t="s">
        <v>57</v>
      </c>
      <c r="L115" s="83" t="s">
        <v>564</v>
      </c>
      <c r="M115" s="129"/>
    </row>
    <row r="116" spans="1:13" ht="38.4">
      <c r="A116" s="85" t="s">
        <v>151</v>
      </c>
      <c r="B116" s="63">
        <v>158805</v>
      </c>
      <c r="C116" s="63" t="s">
        <v>15</v>
      </c>
      <c r="D116" s="63" t="s">
        <v>152</v>
      </c>
      <c r="E116" s="63" t="s">
        <v>16</v>
      </c>
      <c r="F116" s="63" t="s">
        <v>153</v>
      </c>
      <c r="G116" s="115" t="s">
        <v>82</v>
      </c>
      <c r="H116" s="84">
        <v>2051396</v>
      </c>
      <c r="I116" s="103">
        <v>1</v>
      </c>
      <c r="J116" s="84">
        <v>2051396</v>
      </c>
      <c r="K116" s="102" t="s">
        <v>57</v>
      </c>
      <c r="L116" s="97" t="s">
        <v>324</v>
      </c>
      <c r="M116" s="127">
        <v>42</v>
      </c>
    </row>
    <row r="117" spans="1:13" ht="57.6">
      <c r="A117" s="85" t="s">
        <v>151</v>
      </c>
      <c r="B117" s="63">
        <v>158676</v>
      </c>
      <c r="C117" s="63" t="s">
        <v>15</v>
      </c>
      <c r="D117" s="63" t="s">
        <v>146</v>
      </c>
      <c r="E117" s="63" t="s">
        <v>16</v>
      </c>
      <c r="F117" s="63" t="s">
        <v>147</v>
      </c>
      <c r="G117" s="115" t="s">
        <v>83</v>
      </c>
      <c r="H117" s="87">
        <v>8659774</v>
      </c>
      <c r="I117" s="103">
        <f>Table36[[#This Row],[Allocated Cost]]/Table36[[#This Row],[Total Upgrade Cost]]</f>
        <v>0.20998854780836557</v>
      </c>
      <c r="J117" s="84">
        <v>41239268</v>
      </c>
      <c r="K117" s="102" t="s">
        <v>57</v>
      </c>
      <c r="L117" s="97" t="s">
        <v>324</v>
      </c>
      <c r="M117" s="127">
        <v>48</v>
      </c>
    </row>
    <row r="118" spans="1:13" ht="57.6">
      <c r="A118" s="85" t="s">
        <v>154</v>
      </c>
      <c r="B118" s="63">
        <v>158823</v>
      </c>
      <c r="C118" s="63" t="s">
        <v>15</v>
      </c>
      <c r="D118" s="63" t="s">
        <v>155</v>
      </c>
      <c r="E118" s="63" t="s">
        <v>16</v>
      </c>
      <c r="F118" s="63" t="s">
        <v>156</v>
      </c>
      <c r="G118" s="115" t="s">
        <v>82</v>
      </c>
      <c r="H118" s="87">
        <v>1200000</v>
      </c>
      <c r="I118" s="103">
        <v>1</v>
      </c>
      <c r="J118" s="84">
        <v>1200000</v>
      </c>
      <c r="K118" s="102" t="s">
        <v>57</v>
      </c>
      <c r="L118" s="97" t="s">
        <v>11</v>
      </c>
      <c r="M118" s="127">
        <v>60</v>
      </c>
    </row>
    <row r="119" spans="1:13" ht="38.4">
      <c r="A119" s="85" t="s">
        <v>154</v>
      </c>
      <c r="B119" s="63">
        <v>158822</v>
      </c>
      <c r="C119" s="63" t="s">
        <v>15</v>
      </c>
      <c r="D119" s="63" t="s">
        <v>157</v>
      </c>
      <c r="E119" s="63" t="s">
        <v>16</v>
      </c>
      <c r="F119" s="63" t="s">
        <v>156</v>
      </c>
      <c r="G119" s="115" t="s">
        <v>82</v>
      </c>
      <c r="H119" s="87">
        <v>517000</v>
      </c>
      <c r="I119" s="103">
        <v>1</v>
      </c>
      <c r="J119" s="84">
        <v>517000</v>
      </c>
      <c r="K119" s="102" t="s">
        <v>57</v>
      </c>
      <c r="L119" s="97" t="s">
        <v>11</v>
      </c>
      <c r="M119" s="127">
        <v>60</v>
      </c>
    </row>
    <row r="120" spans="1:13" ht="38.4">
      <c r="A120" s="85" t="s">
        <v>192</v>
      </c>
      <c r="B120" s="63" t="s">
        <v>525</v>
      </c>
      <c r="C120" s="63" t="s">
        <v>15</v>
      </c>
      <c r="D120" s="63" t="s">
        <v>526</v>
      </c>
      <c r="E120" s="63" t="s">
        <v>488</v>
      </c>
      <c r="F120" s="63" t="s">
        <v>527</v>
      </c>
      <c r="G120" s="114" t="s">
        <v>488</v>
      </c>
      <c r="H120" s="87">
        <v>0</v>
      </c>
      <c r="I120" s="103">
        <v>0</v>
      </c>
      <c r="J120" s="84">
        <v>137721276</v>
      </c>
      <c r="K120" s="83" t="s">
        <v>57</v>
      </c>
      <c r="L120" s="105" t="s">
        <v>557</v>
      </c>
      <c r="M120" s="126">
        <v>60</v>
      </c>
    </row>
    <row r="121" spans="1:13" ht="211.2">
      <c r="A121" s="85" t="s">
        <v>192</v>
      </c>
      <c r="B121" s="63" t="s">
        <v>535</v>
      </c>
      <c r="C121" s="63" t="s">
        <v>486</v>
      </c>
      <c r="D121" s="63" t="s">
        <v>536</v>
      </c>
      <c r="E121" s="63" t="s">
        <v>488</v>
      </c>
      <c r="F121" s="63" t="s">
        <v>537</v>
      </c>
      <c r="G121" s="114" t="s">
        <v>488</v>
      </c>
      <c r="H121" s="87">
        <v>0</v>
      </c>
      <c r="I121" s="64">
        <v>0</v>
      </c>
      <c r="J121" s="84">
        <v>336607354</v>
      </c>
      <c r="K121" s="83" t="s">
        <v>57</v>
      </c>
      <c r="L121" s="84" t="s">
        <v>556</v>
      </c>
      <c r="M121" s="129">
        <v>48</v>
      </c>
    </row>
    <row r="122" spans="1:13" ht="57.6">
      <c r="A122" s="85" t="s">
        <v>158</v>
      </c>
      <c r="B122" s="63">
        <v>158828</v>
      </c>
      <c r="C122" s="63" t="s">
        <v>15</v>
      </c>
      <c r="D122" s="63" t="s">
        <v>159</v>
      </c>
      <c r="E122" s="63" t="s">
        <v>16</v>
      </c>
      <c r="F122" s="63" t="s">
        <v>160</v>
      </c>
      <c r="G122" s="115" t="s">
        <v>82</v>
      </c>
      <c r="H122" s="84">
        <v>13500000</v>
      </c>
      <c r="I122" s="103">
        <v>1</v>
      </c>
      <c r="J122" s="84">
        <v>13500000</v>
      </c>
      <c r="K122" s="102" t="s">
        <v>57</v>
      </c>
      <c r="L122" s="97" t="s">
        <v>11</v>
      </c>
      <c r="M122" s="127">
        <v>60</v>
      </c>
    </row>
    <row r="123" spans="1:13" ht="38.4">
      <c r="A123" s="85" t="s">
        <v>158</v>
      </c>
      <c r="B123" s="63">
        <v>158827</v>
      </c>
      <c r="C123" s="63" t="s">
        <v>15</v>
      </c>
      <c r="D123" s="63" t="s">
        <v>161</v>
      </c>
      <c r="E123" s="63" t="s">
        <v>16</v>
      </c>
      <c r="F123" s="63" t="s">
        <v>160</v>
      </c>
      <c r="G123" s="115" t="s">
        <v>82</v>
      </c>
      <c r="H123" s="84">
        <v>2000000</v>
      </c>
      <c r="I123" s="103">
        <v>1</v>
      </c>
      <c r="J123" s="84">
        <v>2000000</v>
      </c>
      <c r="K123" s="102" t="s">
        <v>57</v>
      </c>
      <c r="L123" s="97" t="s">
        <v>11</v>
      </c>
      <c r="M123" s="127">
        <v>60</v>
      </c>
    </row>
    <row r="124" spans="1:13" ht="57.6">
      <c r="A124" s="85" t="s">
        <v>162</v>
      </c>
      <c r="B124" s="63">
        <v>158838</v>
      </c>
      <c r="C124" s="63" t="s">
        <v>15</v>
      </c>
      <c r="D124" s="63" t="s">
        <v>163</v>
      </c>
      <c r="E124" s="63" t="s">
        <v>16</v>
      </c>
      <c r="F124" s="63" t="s">
        <v>164</v>
      </c>
      <c r="G124" s="115" t="s">
        <v>82</v>
      </c>
      <c r="H124" s="87">
        <v>0</v>
      </c>
      <c r="I124" s="103">
        <v>1</v>
      </c>
      <c r="J124" s="84">
        <v>0</v>
      </c>
      <c r="K124" s="102" t="s">
        <v>57</v>
      </c>
      <c r="L124" s="97" t="s">
        <v>40</v>
      </c>
      <c r="M124" s="127">
        <v>36</v>
      </c>
    </row>
    <row r="125" spans="1:13" ht="57.6">
      <c r="A125" s="85" t="s">
        <v>162</v>
      </c>
      <c r="B125" s="63">
        <v>158837</v>
      </c>
      <c r="C125" s="63" t="s">
        <v>15</v>
      </c>
      <c r="D125" s="63" t="s">
        <v>165</v>
      </c>
      <c r="E125" s="63" t="s">
        <v>16</v>
      </c>
      <c r="F125" s="63" t="s">
        <v>164</v>
      </c>
      <c r="G125" s="115" t="s">
        <v>82</v>
      </c>
      <c r="H125" s="87">
        <v>112910</v>
      </c>
      <c r="I125" s="103">
        <v>1</v>
      </c>
      <c r="J125" s="84">
        <v>112910</v>
      </c>
      <c r="K125" s="102" t="s">
        <v>57</v>
      </c>
      <c r="L125" s="97" t="s">
        <v>40</v>
      </c>
      <c r="M125" s="127">
        <v>36</v>
      </c>
    </row>
    <row r="126" spans="1:13" ht="38.4">
      <c r="A126" s="85" t="s">
        <v>166</v>
      </c>
      <c r="B126" s="63">
        <v>158842</v>
      </c>
      <c r="C126" s="63" t="s">
        <v>15</v>
      </c>
      <c r="D126" s="63" t="s">
        <v>167</v>
      </c>
      <c r="E126" s="63" t="s">
        <v>16</v>
      </c>
      <c r="F126" s="63" t="s">
        <v>168</v>
      </c>
      <c r="G126" s="115" t="s">
        <v>82</v>
      </c>
      <c r="H126" s="87">
        <v>2986797</v>
      </c>
      <c r="I126" s="103">
        <v>1</v>
      </c>
      <c r="J126" s="84">
        <v>2986797</v>
      </c>
      <c r="K126" s="102" t="s">
        <v>57</v>
      </c>
      <c r="L126" s="97" t="s">
        <v>19</v>
      </c>
      <c r="M126" s="127">
        <v>36</v>
      </c>
    </row>
    <row r="127" spans="1:13" ht="57.6">
      <c r="A127" s="85" t="s">
        <v>166</v>
      </c>
      <c r="B127" s="63">
        <v>158662</v>
      </c>
      <c r="C127" s="63" t="s">
        <v>15</v>
      </c>
      <c r="D127" s="63" t="s">
        <v>169</v>
      </c>
      <c r="E127" s="63" t="s">
        <v>16</v>
      </c>
      <c r="F127" s="63" t="s">
        <v>170</v>
      </c>
      <c r="G127" s="115" t="s">
        <v>82</v>
      </c>
      <c r="H127" s="84">
        <v>1790488</v>
      </c>
      <c r="I127" s="103">
        <v>1</v>
      </c>
      <c r="J127" s="84">
        <v>1790488</v>
      </c>
      <c r="K127" s="102" t="s">
        <v>57</v>
      </c>
      <c r="L127" s="97" t="s">
        <v>19</v>
      </c>
      <c r="M127" s="127">
        <v>36</v>
      </c>
    </row>
    <row r="128" spans="1:13" ht="57.6">
      <c r="A128" s="85" t="s">
        <v>171</v>
      </c>
      <c r="B128" s="63">
        <v>158846</v>
      </c>
      <c r="C128" s="63" t="s">
        <v>15</v>
      </c>
      <c r="D128" s="63" t="s">
        <v>172</v>
      </c>
      <c r="E128" s="63" t="s">
        <v>16</v>
      </c>
      <c r="F128" s="63" t="s">
        <v>173</v>
      </c>
      <c r="G128" s="115" t="s">
        <v>82</v>
      </c>
      <c r="H128" s="87">
        <v>6050000</v>
      </c>
      <c r="I128" s="103">
        <v>1</v>
      </c>
      <c r="J128" s="84">
        <v>6050000</v>
      </c>
      <c r="K128" s="102" t="s">
        <v>57</v>
      </c>
      <c r="L128" s="97" t="s">
        <v>11</v>
      </c>
      <c r="M128" s="127">
        <v>60</v>
      </c>
    </row>
    <row r="129" spans="1:13" ht="38.4">
      <c r="A129" s="85" t="s">
        <v>171</v>
      </c>
      <c r="B129" s="63">
        <v>158845</v>
      </c>
      <c r="C129" s="63" t="s">
        <v>15</v>
      </c>
      <c r="D129" s="63" t="s">
        <v>174</v>
      </c>
      <c r="E129" s="63" t="s">
        <v>16</v>
      </c>
      <c r="F129" s="63" t="s">
        <v>173</v>
      </c>
      <c r="G129" s="115" t="s">
        <v>82</v>
      </c>
      <c r="H129" s="87">
        <v>517000</v>
      </c>
      <c r="I129" s="103">
        <v>1</v>
      </c>
      <c r="J129" s="84">
        <v>517000</v>
      </c>
      <c r="K129" s="102" t="s">
        <v>57</v>
      </c>
      <c r="L129" s="97" t="s">
        <v>11</v>
      </c>
      <c r="M129" s="127">
        <v>60</v>
      </c>
    </row>
    <row r="130" spans="1:13" ht="38.4">
      <c r="A130" s="85" t="s">
        <v>175</v>
      </c>
      <c r="B130" s="63">
        <v>158849</v>
      </c>
      <c r="C130" s="63" t="s">
        <v>15</v>
      </c>
      <c r="D130" s="63" t="s">
        <v>176</v>
      </c>
      <c r="E130" s="63" t="s">
        <v>16</v>
      </c>
      <c r="F130" s="63" t="s">
        <v>177</v>
      </c>
      <c r="G130" s="115" t="s">
        <v>82</v>
      </c>
      <c r="H130" s="87">
        <v>2206495</v>
      </c>
      <c r="I130" s="103">
        <v>1</v>
      </c>
      <c r="J130" s="105">
        <v>2206495</v>
      </c>
      <c r="K130" s="102" t="s">
        <v>57</v>
      </c>
      <c r="L130" s="121" t="s">
        <v>10</v>
      </c>
      <c r="M130" s="136">
        <v>52</v>
      </c>
    </row>
    <row r="131" spans="1:13" ht="38.4">
      <c r="A131" s="85" t="s">
        <v>175</v>
      </c>
      <c r="B131" s="63">
        <v>158675</v>
      </c>
      <c r="C131" s="63" t="s">
        <v>15</v>
      </c>
      <c r="D131" s="63" t="s">
        <v>178</v>
      </c>
      <c r="E131" s="63" t="s">
        <v>16</v>
      </c>
      <c r="F131" s="63" t="s">
        <v>179</v>
      </c>
      <c r="G131" s="115" t="s">
        <v>82</v>
      </c>
      <c r="H131" s="87">
        <v>5338489</v>
      </c>
      <c r="I131" s="103">
        <v>1</v>
      </c>
      <c r="J131" s="105">
        <v>5338489</v>
      </c>
      <c r="K131" s="102" t="s">
        <v>57</v>
      </c>
      <c r="L131" s="121" t="s">
        <v>10</v>
      </c>
      <c r="M131" s="136">
        <v>52</v>
      </c>
    </row>
    <row r="132" spans="1:13" ht="38.4">
      <c r="A132" s="85" t="s">
        <v>204</v>
      </c>
      <c r="B132" s="63">
        <v>170628</v>
      </c>
      <c r="C132" s="63" t="s">
        <v>15</v>
      </c>
      <c r="D132" s="63" t="s">
        <v>500</v>
      </c>
      <c r="E132" s="63" t="s">
        <v>488</v>
      </c>
      <c r="F132" s="63" t="s">
        <v>501</v>
      </c>
      <c r="G132" s="114" t="s">
        <v>488</v>
      </c>
      <c r="H132" s="87">
        <v>0</v>
      </c>
      <c r="I132" s="103">
        <v>0</v>
      </c>
      <c r="J132" s="84">
        <v>315122604</v>
      </c>
      <c r="K132" s="83" t="s">
        <v>57</v>
      </c>
      <c r="L132" s="105" t="s">
        <v>13</v>
      </c>
      <c r="M132" s="126">
        <v>36</v>
      </c>
    </row>
    <row r="133" spans="1:13" ht="38.4">
      <c r="A133" s="85" t="s">
        <v>180</v>
      </c>
      <c r="B133" s="63">
        <v>158863</v>
      </c>
      <c r="C133" s="63" t="s">
        <v>15</v>
      </c>
      <c r="D133" s="63" t="s">
        <v>181</v>
      </c>
      <c r="E133" s="63" t="s">
        <v>16</v>
      </c>
      <c r="F133" s="63" t="s">
        <v>182</v>
      </c>
      <c r="G133" s="115" t="s">
        <v>82</v>
      </c>
      <c r="H133" s="87">
        <v>4967846</v>
      </c>
      <c r="I133" s="103">
        <v>1</v>
      </c>
      <c r="J133" s="84">
        <v>4967846</v>
      </c>
      <c r="K133" s="102" t="s">
        <v>57</v>
      </c>
      <c r="L133" s="97" t="s">
        <v>13</v>
      </c>
      <c r="M133" s="127">
        <v>42</v>
      </c>
    </row>
    <row r="134" spans="1:13" ht="38.4">
      <c r="A134" s="85" t="s">
        <v>180</v>
      </c>
      <c r="B134" s="63">
        <v>158862</v>
      </c>
      <c r="C134" s="63" t="s">
        <v>15</v>
      </c>
      <c r="D134" s="63" t="s">
        <v>183</v>
      </c>
      <c r="E134" s="63" t="s">
        <v>16</v>
      </c>
      <c r="F134" s="63" t="s">
        <v>182</v>
      </c>
      <c r="G134" s="115" t="s">
        <v>82</v>
      </c>
      <c r="H134" s="87">
        <v>2840814</v>
      </c>
      <c r="I134" s="103">
        <v>1</v>
      </c>
      <c r="J134" s="84">
        <v>2840814</v>
      </c>
      <c r="K134" s="102" t="s">
        <v>57</v>
      </c>
      <c r="L134" s="97" t="s">
        <v>13</v>
      </c>
      <c r="M134" s="127">
        <v>42</v>
      </c>
    </row>
    <row r="135" spans="1:13" ht="57.6">
      <c r="A135" s="85" t="s">
        <v>184</v>
      </c>
      <c r="B135" s="63">
        <v>158875</v>
      </c>
      <c r="C135" s="63" t="s">
        <v>15</v>
      </c>
      <c r="D135" s="63" t="s">
        <v>185</v>
      </c>
      <c r="E135" s="63" t="s">
        <v>16</v>
      </c>
      <c r="F135" s="63" t="s">
        <v>186</v>
      </c>
      <c r="G135" s="115" t="s">
        <v>82</v>
      </c>
      <c r="H135" s="87">
        <v>8600000</v>
      </c>
      <c r="I135" s="103">
        <v>1</v>
      </c>
      <c r="J135" s="105">
        <v>8600000</v>
      </c>
      <c r="K135" s="102" t="s">
        <v>57</v>
      </c>
      <c r="L135" s="121" t="s">
        <v>323</v>
      </c>
      <c r="M135" s="136">
        <v>48</v>
      </c>
    </row>
    <row r="136" spans="1:13" ht="57.6">
      <c r="A136" s="85" t="s">
        <v>184</v>
      </c>
      <c r="B136" s="63">
        <v>158874</v>
      </c>
      <c r="C136" s="63" t="s">
        <v>15</v>
      </c>
      <c r="D136" s="63" t="s">
        <v>187</v>
      </c>
      <c r="E136" s="63" t="s">
        <v>16</v>
      </c>
      <c r="F136" s="63" t="s">
        <v>186</v>
      </c>
      <c r="G136" s="115" t="s">
        <v>82</v>
      </c>
      <c r="H136" s="87">
        <v>800000</v>
      </c>
      <c r="I136" s="103">
        <v>1</v>
      </c>
      <c r="J136" s="105">
        <v>800000</v>
      </c>
      <c r="K136" s="102" t="s">
        <v>57</v>
      </c>
      <c r="L136" s="121" t="s">
        <v>323</v>
      </c>
      <c r="M136" s="136">
        <v>48</v>
      </c>
    </row>
    <row r="137" spans="1:13" ht="38.4">
      <c r="A137" s="85" t="s">
        <v>188</v>
      </c>
      <c r="B137" s="63">
        <v>158881</v>
      </c>
      <c r="C137" s="63" t="s">
        <v>15</v>
      </c>
      <c r="D137" s="63" t="s">
        <v>189</v>
      </c>
      <c r="E137" s="63" t="s">
        <v>16</v>
      </c>
      <c r="F137" s="63" t="s">
        <v>190</v>
      </c>
      <c r="G137" s="115" t="s">
        <v>82</v>
      </c>
      <c r="H137" s="87">
        <v>0</v>
      </c>
      <c r="I137" s="103">
        <v>1</v>
      </c>
      <c r="J137" s="105">
        <v>0</v>
      </c>
      <c r="K137" s="102" t="s">
        <v>57</v>
      </c>
      <c r="L137" s="121" t="s">
        <v>29</v>
      </c>
      <c r="M137" s="136">
        <v>18</v>
      </c>
    </row>
    <row r="138" spans="1:13" ht="38.4">
      <c r="A138" s="85" t="s">
        <v>209</v>
      </c>
      <c r="B138" s="63">
        <v>170665</v>
      </c>
      <c r="C138" s="63" t="s">
        <v>15</v>
      </c>
      <c r="D138" s="63" t="s">
        <v>509</v>
      </c>
      <c r="E138" s="63" t="s">
        <v>488</v>
      </c>
      <c r="F138" s="63" t="s">
        <v>510</v>
      </c>
      <c r="G138" s="114" t="s">
        <v>488</v>
      </c>
      <c r="H138" s="87"/>
      <c r="I138" s="103">
        <v>0</v>
      </c>
      <c r="J138" s="84">
        <v>102596000</v>
      </c>
      <c r="K138" s="83" t="s">
        <v>57</v>
      </c>
      <c r="L138" s="84" t="s">
        <v>559</v>
      </c>
      <c r="M138" s="129"/>
    </row>
    <row r="139" spans="1:13" ht="38.4">
      <c r="A139" s="85" t="s">
        <v>209</v>
      </c>
      <c r="B139" s="63" t="s">
        <v>568</v>
      </c>
      <c r="C139" s="63" t="s">
        <v>15</v>
      </c>
      <c r="D139" s="63" t="s">
        <v>511</v>
      </c>
      <c r="E139" s="63" t="s">
        <v>488</v>
      </c>
      <c r="F139" s="63" t="s">
        <v>511</v>
      </c>
      <c r="G139" s="114" t="s">
        <v>488</v>
      </c>
      <c r="H139" s="87">
        <v>0</v>
      </c>
      <c r="I139" s="103">
        <v>0</v>
      </c>
      <c r="J139" s="84">
        <v>0</v>
      </c>
      <c r="K139" s="83" t="s">
        <v>57</v>
      </c>
      <c r="L139" s="105" t="s">
        <v>567</v>
      </c>
      <c r="M139" s="129"/>
    </row>
    <row r="140" spans="1:13" ht="38.4">
      <c r="A140" s="85" t="s">
        <v>209</v>
      </c>
      <c r="B140" s="63">
        <v>170628</v>
      </c>
      <c r="C140" s="63" t="s">
        <v>15</v>
      </c>
      <c r="D140" s="63" t="s">
        <v>500</v>
      </c>
      <c r="E140" s="63" t="s">
        <v>488</v>
      </c>
      <c r="F140" s="63" t="s">
        <v>501</v>
      </c>
      <c r="G140" s="114" t="s">
        <v>488</v>
      </c>
      <c r="H140" s="87">
        <v>0</v>
      </c>
      <c r="I140" s="103">
        <v>0</v>
      </c>
      <c r="J140" s="84">
        <v>315122604</v>
      </c>
      <c r="K140" s="83" t="s">
        <v>57</v>
      </c>
      <c r="L140" s="105" t="s">
        <v>13</v>
      </c>
      <c r="M140" s="126">
        <v>36</v>
      </c>
    </row>
    <row r="141" spans="1:13" ht="38.4">
      <c r="A141" s="85" t="s">
        <v>188</v>
      </c>
      <c r="B141" s="63">
        <v>158880</v>
      </c>
      <c r="C141" s="63" t="s">
        <v>15</v>
      </c>
      <c r="D141" s="63" t="s">
        <v>191</v>
      </c>
      <c r="E141" s="63" t="s">
        <v>16</v>
      </c>
      <c r="F141" s="63" t="s">
        <v>190</v>
      </c>
      <c r="G141" s="115" t="s">
        <v>82</v>
      </c>
      <c r="H141" s="87">
        <v>482733</v>
      </c>
      <c r="I141" s="103">
        <v>1</v>
      </c>
      <c r="J141" s="84">
        <v>482733</v>
      </c>
      <c r="K141" s="102" t="s">
        <v>57</v>
      </c>
      <c r="L141" s="97" t="s">
        <v>29</v>
      </c>
      <c r="M141" s="127">
        <v>18</v>
      </c>
    </row>
    <row r="142" spans="1:13" ht="57.6">
      <c r="A142" s="85" t="s">
        <v>192</v>
      </c>
      <c r="B142" s="63">
        <v>158909</v>
      </c>
      <c r="C142" s="63" t="s">
        <v>15</v>
      </c>
      <c r="D142" s="63" t="s">
        <v>193</v>
      </c>
      <c r="E142" s="63" t="s">
        <v>16</v>
      </c>
      <c r="F142" s="63" t="s">
        <v>194</v>
      </c>
      <c r="G142" s="115" t="s">
        <v>82</v>
      </c>
      <c r="H142" s="87">
        <v>5250000</v>
      </c>
      <c r="I142" s="103">
        <v>1</v>
      </c>
      <c r="J142" s="84">
        <v>5250000</v>
      </c>
      <c r="K142" s="102" t="s">
        <v>57</v>
      </c>
      <c r="L142" s="97" t="s">
        <v>325</v>
      </c>
      <c r="M142" s="127">
        <v>36</v>
      </c>
    </row>
    <row r="143" spans="1:13" ht="38.4">
      <c r="A143" s="85" t="s">
        <v>192</v>
      </c>
      <c r="B143" s="63">
        <v>158908</v>
      </c>
      <c r="C143" s="63" t="s">
        <v>15</v>
      </c>
      <c r="D143" s="63" t="s">
        <v>195</v>
      </c>
      <c r="E143" s="63" t="s">
        <v>16</v>
      </c>
      <c r="F143" s="63" t="s">
        <v>194</v>
      </c>
      <c r="G143" s="115" t="s">
        <v>82</v>
      </c>
      <c r="H143" s="87">
        <v>1250000</v>
      </c>
      <c r="I143" s="103">
        <v>1</v>
      </c>
      <c r="J143" s="105">
        <v>1250000</v>
      </c>
      <c r="K143" s="102" t="s">
        <v>57</v>
      </c>
      <c r="L143" s="121" t="s">
        <v>325</v>
      </c>
      <c r="M143" s="136">
        <v>36</v>
      </c>
    </row>
    <row r="144" spans="1:13" ht="57.6">
      <c r="A144" s="85" t="s">
        <v>196</v>
      </c>
      <c r="B144" s="63">
        <v>158923</v>
      </c>
      <c r="C144" s="63" t="s">
        <v>15</v>
      </c>
      <c r="D144" s="63" t="s">
        <v>197</v>
      </c>
      <c r="E144" s="63" t="s">
        <v>16</v>
      </c>
      <c r="F144" s="63" t="s">
        <v>198</v>
      </c>
      <c r="G144" s="115" t="s">
        <v>82</v>
      </c>
      <c r="H144" s="87">
        <v>1502516</v>
      </c>
      <c r="I144" s="103">
        <v>1</v>
      </c>
      <c r="J144" s="105">
        <v>1502516</v>
      </c>
      <c r="K144" s="102" t="s">
        <v>57</v>
      </c>
      <c r="L144" s="121" t="s">
        <v>19</v>
      </c>
      <c r="M144" s="136">
        <v>36</v>
      </c>
    </row>
    <row r="145" spans="1:13" ht="57.6">
      <c r="A145" s="85" t="s">
        <v>196</v>
      </c>
      <c r="B145" s="63">
        <v>158922</v>
      </c>
      <c r="C145" s="63" t="s">
        <v>15</v>
      </c>
      <c r="D145" s="63" t="s">
        <v>199</v>
      </c>
      <c r="E145" s="63" t="s">
        <v>16</v>
      </c>
      <c r="F145" s="63" t="s">
        <v>198</v>
      </c>
      <c r="G145" s="115" t="s">
        <v>82</v>
      </c>
      <c r="H145" s="87">
        <v>1764041</v>
      </c>
      <c r="I145" s="103">
        <v>1</v>
      </c>
      <c r="J145" s="105">
        <v>1764041</v>
      </c>
      <c r="K145" s="102" t="s">
        <v>57</v>
      </c>
      <c r="L145" s="121" t="s">
        <v>19</v>
      </c>
      <c r="M145" s="136">
        <v>36</v>
      </c>
    </row>
    <row r="146" spans="1:13" ht="38.4">
      <c r="A146" s="85" t="s">
        <v>214</v>
      </c>
      <c r="B146" s="63">
        <v>170665</v>
      </c>
      <c r="C146" s="63" t="s">
        <v>15</v>
      </c>
      <c r="D146" s="63" t="s">
        <v>509</v>
      </c>
      <c r="E146" s="63" t="s">
        <v>488</v>
      </c>
      <c r="F146" s="63" t="s">
        <v>510</v>
      </c>
      <c r="G146" s="114" t="s">
        <v>488</v>
      </c>
      <c r="H146" s="87"/>
      <c r="I146" s="103">
        <v>0</v>
      </c>
      <c r="J146" s="84">
        <v>102596000</v>
      </c>
      <c r="K146" s="83" t="s">
        <v>57</v>
      </c>
      <c r="L146" s="84" t="s">
        <v>559</v>
      </c>
      <c r="M146" s="129"/>
    </row>
    <row r="147" spans="1:13" ht="38.4">
      <c r="A147" s="85" t="s">
        <v>214</v>
      </c>
      <c r="B147" s="63" t="s">
        <v>568</v>
      </c>
      <c r="C147" s="63" t="s">
        <v>15</v>
      </c>
      <c r="D147" s="63" t="s">
        <v>511</v>
      </c>
      <c r="E147" s="63" t="s">
        <v>488</v>
      </c>
      <c r="F147" s="63" t="s">
        <v>511</v>
      </c>
      <c r="G147" s="114" t="s">
        <v>488</v>
      </c>
      <c r="H147" s="87">
        <v>0</v>
      </c>
      <c r="I147" s="103">
        <v>0</v>
      </c>
      <c r="J147" s="84">
        <v>0</v>
      </c>
      <c r="K147" s="83" t="s">
        <v>57</v>
      </c>
      <c r="L147" s="105" t="s">
        <v>567</v>
      </c>
      <c r="M147" s="129"/>
    </row>
    <row r="148" spans="1:13" ht="38.4">
      <c r="A148" s="85" t="s">
        <v>214</v>
      </c>
      <c r="B148" s="63">
        <v>170628</v>
      </c>
      <c r="C148" s="63" t="s">
        <v>15</v>
      </c>
      <c r="D148" s="63" t="s">
        <v>500</v>
      </c>
      <c r="E148" s="63" t="s">
        <v>488</v>
      </c>
      <c r="F148" s="63" t="s">
        <v>501</v>
      </c>
      <c r="G148" s="114" t="s">
        <v>488</v>
      </c>
      <c r="H148" s="87">
        <v>0</v>
      </c>
      <c r="I148" s="103">
        <v>0</v>
      </c>
      <c r="J148" s="84">
        <v>315122604</v>
      </c>
      <c r="K148" s="83" t="s">
        <v>57</v>
      </c>
      <c r="L148" s="105" t="s">
        <v>13</v>
      </c>
      <c r="M148" s="126">
        <v>36</v>
      </c>
    </row>
    <row r="149" spans="1:13" ht="57.6">
      <c r="A149" s="85" t="s">
        <v>200</v>
      </c>
      <c r="B149" s="63">
        <v>158939</v>
      </c>
      <c r="C149" s="63" t="s">
        <v>15</v>
      </c>
      <c r="D149" s="63" t="s">
        <v>201</v>
      </c>
      <c r="E149" s="63" t="s">
        <v>16</v>
      </c>
      <c r="F149" s="63" t="s">
        <v>202</v>
      </c>
      <c r="G149" s="115" t="s">
        <v>82</v>
      </c>
      <c r="H149" s="87">
        <v>6267996</v>
      </c>
      <c r="I149" s="103">
        <v>1</v>
      </c>
      <c r="J149" s="84">
        <v>6267996</v>
      </c>
      <c r="K149" s="102" t="s">
        <v>57</v>
      </c>
      <c r="L149" s="97" t="s">
        <v>40</v>
      </c>
      <c r="M149" s="127">
        <v>36</v>
      </c>
    </row>
    <row r="150" spans="1:13" ht="57.6">
      <c r="A150" s="85" t="s">
        <v>200</v>
      </c>
      <c r="B150" s="63">
        <v>158938</v>
      </c>
      <c r="C150" s="63" t="s">
        <v>15</v>
      </c>
      <c r="D150" s="63" t="s">
        <v>203</v>
      </c>
      <c r="E150" s="63" t="s">
        <v>16</v>
      </c>
      <c r="F150" s="63" t="s">
        <v>202</v>
      </c>
      <c r="G150" s="115" t="s">
        <v>82</v>
      </c>
      <c r="H150" s="87">
        <v>1085688</v>
      </c>
      <c r="I150" s="103">
        <v>1</v>
      </c>
      <c r="J150" s="84">
        <v>1085688</v>
      </c>
      <c r="K150" s="102" t="s">
        <v>57</v>
      </c>
      <c r="L150" s="97" t="s">
        <v>40</v>
      </c>
      <c r="M150" s="127">
        <v>36</v>
      </c>
    </row>
    <row r="151" spans="1:13" ht="57.6">
      <c r="A151" s="85" t="s">
        <v>204</v>
      </c>
      <c r="B151" s="63">
        <v>158941</v>
      </c>
      <c r="C151" s="63" t="s">
        <v>15</v>
      </c>
      <c r="D151" s="63" t="s">
        <v>205</v>
      </c>
      <c r="E151" s="63" t="s">
        <v>16</v>
      </c>
      <c r="F151" s="63" t="s">
        <v>206</v>
      </c>
      <c r="G151" s="115" t="s">
        <v>82</v>
      </c>
      <c r="H151" s="87">
        <v>3420000</v>
      </c>
      <c r="I151" s="103">
        <v>1</v>
      </c>
      <c r="J151" s="87">
        <v>3420000</v>
      </c>
      <c r="K151" s="102" t="s">
        <v>57</v>
      </c>
      <c r="L151" s="97" t="s">
        <v>326</v>
      </c>
      <c r="M151" s="127">
        <v>42</v>
      </c>
    </row>
    <row r="152" spans="1:13" ht="57.6">
      <c r="A152" s="85" t="s">
        <v>204</v>
      </c>
      <c r="B152" s="63">
        <v>158940</v>
      </c>
      <c r="C152" s="63" t="s">
        <v>15</v>
      </c>
      <c r="D152" s="63" t="s">
        <v>207</v>
      </c>
      <c r="E152" s="63" t="s">
        <v>16</v>
      </c>
      <c r="F152" s="63" t="s">
        <v>208</v>
      </c>
      <c r="G152" s="115" t="s">
        <v>82</v>
      </c>
      <c r="H152" s="87">
        <v>500000</v>
      </c>
      <c r="I152" s="103">
        <v>1</v>
      </c>
      <c r="J152" s="84">
        <v>500000</v>
      </c>
      <c r="K152" s="102" t="s">
        <v>57</v>
      </c>
      <c r="L152" s="97" t="s">
        <v>326</v>
      </c>
      <c r="M152" s="127">
        <v>42</v>
      </c>
    </row>
    <row r="153" spans="1:13" ht="38.4">
      <c r="A153" s="85" t="s">
        <v>225</v>
      </c>
      <c r="B153" s="63" t="s">
        <v>525</v>
      </c>
      <c r="C153" s="63" t="s">
        <v>15</v>
      </c>
      <c r="D153" s="63" t="s">
        <v>526</v>
      </c>
      <c r="E153" s="63" t="s">
        <v>488</v>
      </c>
      <c r="F153" s="63" t="s">
        <v>527</v>
      </c>
      <c r="G153" s="114" t="s">
        <v>488</v>
      </c>
      <c r="H153" s="87">
        <v>0</v>
      </c>
      <c r="I153" s="103">
        <v>0</v>
      </c>
      <c r="J153" s="84">
        <v>137721276</v>
      </c>
      <c r="K153" s="83" t="s">
        <v>57</v>
      </c>
      <c r="L153" s="105" t="s">
        <v>557</v>
      </c>
      <c r="M153" s="126">
        <v>60</v>
      </c>
    </row>
    <row r="154" spans="1:13" ht="76.8">
      <c r="A154" s="85" t="s">
        <v>225</v>
      </c>
      <c r="B154" s="63">
        <v>170654</v>
      </c>
      <c r="C154" s="63" t="s">
        <v>486</v>
      </c>
      <c r="D154" s="63" t="s">
        <v>538</v>
      </c>
      <c r="E154" s="63" t="s">
        <v>488</v>
      </c>
      <c r="F154" s="63" t="s">
        <v>539</v>
      </c>
      <c r="G154" s="114" t="s">
        <v>488</v>
      </c>
      <c r="H154" s="87">
        <v>0</v>
      </c>
      <c r="I154" s="64">
        <v>0</v>
      </c>
      <c r="J154" s="111">
        <v>25000000</v>
      </c>
      <c r="K154" s="83" t="s">
        <v>57</v>
      </c>
      <c r="L154" s="111" t="s">
        <v>14</v>
      </c>
      <c r="M154" s="137"/>
    </row>
    <row r="155" spans="1:13" ht="38.4">
      <c r="A155" s="85" t="s">
        <v>225</v>
      </c>
      <c r="B155" s="63">
        <v>170653</v>
      </c>
      <c r="C155" s="63" t="s">
        <v>486</v>
      </c>
      <c r="D155" s="63" t="s">
        <v>540</v>
      </c>
      <c r="E155" s="63" t="s">
        <v>488</v>
      </c>
      <c r="F155" s="63" t="s">
        <v>541</v>
      </c>
      <c r="G155" s="114" t="s">
        <v>488</v>
      </c>
      <c r="H155" s="87">
        <v>0</v>
      </c>
      <c r="I155" s="64">
        <v>0</v>
      </c>
      <c r="J155" s="84">
        <v>25000000</v>
      </c>
      <c r="K155" s="83" t="s">
        <v>57</v>
      </c>
      <c r="L155" s="84" t="s">
        <v>14</v>
      </c>
      <c r="M155" s="129"/>
    </row>
    <row r="156" spans="1:13" ht="38.4">
      <c r="A156" s="85" t="s">
        <v>209</v>
      </c>
      <c r="B156" s="63">
        <v>158942</v>
      </c>
      <c r="C156" s="63" t="s">
        <v>15</v>
      </c>
      <c r="D156" s="63" t="s">
        <v>210</v>
      </c>
      <c r="E156" s="63" t="s">
        <v>16</v>
      </c>
      <c r="F156" s="63" t="s">
        <v>211</v>
      </c>
      <c r="G156" s="115" t="s">
        <v>82</v>
      </c>
      <c r="H156" s="84">
        <v>2718247</v>
      </c>
      <c r="I156" s="103">
        <v>1</v>
      </c>
      <c r="J156" s="84">
        <v>2718247</v>
      </c>
      <c r="K156" s="102" t="s">
        <v>57</v>
      </c>
      <c r="L156" s="97" t="s">
        <v>10</v>
      </c>
      <c r="M156" s="127">
        <v>52</v>
      </c>
    </row>
    <row r="157" spans="1:13" ht="38.4">
      <c r="A157" s="85" t="s">
        <v>209</v>
      </c>
      <c r="B157" s="63">
        <v>158666</v>
      </c>
      <c r="C157" s="63" t="s">
        <v>15</v>
      </c>
      <c r="D157" s="63" t="s">
        <v>212</v>
      </c>
      <c r="E157" s="63" t="s">
        <v>16</v>
      </c>
      <c r="F157" s="63" t="s">
        <v>213</v>
      </c>
      <c r="G157" s="115" t="s">
        <v>83</v>
      </c>
      <c r="H157" s="87">
        <f>Table36[[#This Row],[% Allocated]]*Table36[[#This Row],[Total Upgrade Cost]]</f>
        <v>6005658.6666666968</v>
      </c>
      <c r="I157" s="103">
        <v>0.66666666666666996</v>
      </c>
      <c r="J157" s="84">
        <v>9008488</v>
      </c>
      <c r="K157" s="102" t="s">
        <v>57</v>
      </c>
      <c r="L157" s="97" t="s">
        <v>10</v>
      </c>
      <c r="M157" s="127">
        <v>52</v>
      </c>
    </row>
    <row r="158" spans="1:13" ht="38.4">
      <c r="A158" s="85" t="s">
        <v>214</v>
      </c>
      <c r="B158" s="63">
        <v>158943</v>
      </c>
      <c r="C158" s="63" t="s">
        <v>15</v>
      </c>
      <c r="D158" s="63" t="s">
        <v>215</v>
      </c>
      <c r="E158" s="63" t="s">
        <v>16</v>
      </c>
      <c r="F158" s="63" t="s">
        <v>216</v>
      </c>
      <c r="G158" s="115" t="s">
        <v>82</v>
      </c>
      <c r="H158" s="84">
        <v>2718247</v>
      </c>
      <c r="I158" s="103">
        <v>1</v>
      </c>
      <c r="J158" s="84">
        <v>2718247</v>
      </c>
      <c r="K158" s="102" t="s">
        <v>57</v>
      </c>
      <c r="L158" s="97" t="s">
        <v>10</v>
      </c>
      <c r="M158" s="127">
        <v>52</v>
      </c>
    </row>
    <row r="159" spans="1:13" ht="38.4">
      <c r="A159" s="85" t="s">
        <v>214</v>
      </c>
      <c r="B159" s="63">
        <v>158666</v>
      </c>
      <c r="C159" s="63" t="s">
        <v>15</v>
      </c>
      <c r="D159" s="63" t="s">
        <v>212</v>
      </c>
      <c r="E159" s="63" t="s">
        <v>16</v>
      </c>
      <c r="F159" s="63" t="s">
        <v>213</v>
      </c>
      <c r="G159" s="115" t="s">
        <v>83</v>
      </c>
      <c r="H159" s="87">
        <v>3002829.33</v>
      </c>
      <c r="I159" s="103">
        <v>0.33333333333332998</v>
      </c>
      <c r="J159" s="84">
        <v>9008488</v>
      </c>
      <c r="K159" s="102" t="s">
        <v>57</v>
      </c>
      <c r="L159" s="97" t="s">
        <v>10</v>
      </c>
      <c r="M159" s="127">
        <v>52</v>
      </c>
    </row>
    <row r="160" spans="1:13" ht="38.4">
      <c r="A160" s="85" t="s">
        <v>229</v>
      </c>
      <c r="B160" s="63" t="s">
        <v>566</v>
      </c>
      <c r="C160" s="63" t="s">
        <v>15</v>
      </c>
      <c r="D160" s="63" t="s">
        <v>523</v>
      </c>
      <c r="E160" s="63" t="s">
        <v>488</v>
      </c>
      <c r="F160" s="63" t="s">
        <v>524</v>
      </c>
      <c r="G160" s="114" t="s">
        <v>488</v>
      </c>
      <c r="H160" s="87">
        <v>0</v>
      </c>
      <c r="I160" s="64">
        <v>0</v>
      </c>
      <c r="J160" s="83">
        <v>8205000</v>
      </c>
      <c r="K160" s="83" t="s">
        <v>57</v>
      </c>
      <c r="L160" s="104" t="s">
        <v>565</v>
      </c>
      <c r="M160" s="128"/>
    </row>
    <row r="161" spans="1:13" ht="57.6">
      <c r="A161" s="85" t="s">
        <v>217</v>
      </c>
      <c r="B161" s="63">
        <v>158950</v>
      </c>
      <c r="C161" s="63" t="s">
        <v>15</v>
      </c>
      <c r="D161" s="63" t="s">
        <v>218</v>
      </c>
      <c r="E161" s="63" t="s">
        <v>16</v>
      </c>
      <c r="F161" s="63" t="s">
        <v>219</v>
      </c>
      <c r="G161" s="115" t="s">
        <v>82</v>
      </c>
      <c r="H161" s="87">
        <v>7079843</v>
      </c>
      <c r="I161" s="103">
        <v>1</v>
      </c>
      <c r="J161" s="84">
        <v>7079843</v>
      </c>
      <c r="K161" s="102" t="s">
        <v>57</v>
      </c>
      <c r="L161" s="97" t="s">
        <v>19</v>
      </c>
      <c r="M161" s="127">
        <v>36</v>
      </c>
    </row>
    <row r="162" spans="1:13" ht="38.4">
      <c r="A162" s="85" t="s">
        <v>217</v>
      </c>
      <c r="B162" s="63">
        <v>158949</v>
      </c>
      <c r="C162" s="63" t="s">
        <v>15</v>
      </c>
      <c r="D162" s="63" t="s">
        <v>220</v>
      </c>
      <c r="E162" s="63" t="s">
        <v>16</v>
      </c>
      <c r="F162" s="63" t="s">
        <v>219</v>
      </c>
      <c r="G162" s="115" t="s">
        <v>82</v>
      </c>
      <c r="H162" s="87">
        <v>3759390</v>
      </c>
      <c r="I162" s="103">
        <v>1</v>
      </c>
      <c r="J162" s="84">
        <v>3759390</v>
      </c>
      <c r="K162" s="102" t="s">
        <v>57</v>
      </c>
      <c r="L162" s="97" t="s">
        <v>19</v>
      </c>
      <c r="M162" s="127">
        <v>36</v>
      </c>
    </row>
    <row r="163" spans="1:13" ht="57.6">
      <c r="A163" s="85" t="s">
        <v>221</v>
      </c>
      <c r="B163" s="63">
        <v>158972</v>
      </c>
      <c r="C163" s="63" t="s">
        <v>15</v>
      </c>
      <c r="D163" s="63" t="s">
        <v>222</v>
      </c>
      <c r="E163" s="63" t="s">
        <v>16</v>
      </c>
      <c r="F163" s="63" t="s">
        <v>223</v>
      </c>
      <c r="G163" s="115" t="s">
        <v>82</v>
      </c>
      <c r="H163" s="87">
        <v>15955257</v>
      </c>
      <c r="I163" s="103">
        <v>1</v>
      </c>
      <c r="J163" s="87">
        <v>15955257</v>
      </c>
      <c r="K163" s="102" t="s">
        <v>57</v>
      </c>
      <c r="L163" s="97" t="s">
        <v>29</v>
      </c>
      <c r="M163" s="127">
        <v>36</v>
      </c>
    </row>
    <row r="164" spans="1:13" ht="38.4">
      <c r="A164" s="85" t="s">
        <v>221</v>
      </c>
      <c r="B164" s="63">
        <v>158971</v>
      </c>
      <c r="C164" s="63" t="s">
        <v>15</v>
      </c>
      <c r="D164" s="63" t="s">
        <v>224</v>
      </c>
      <c r="E164" s="63" t="s">
        <v>16</v>
      </c>
      <c r="F164" s="63" t="s">
        <v>223</v>
      </c>
      <c r="G164" s="115" t="s">
        <v>82</v>
      </c>
      <c r="H164" s="87">
        <v>3997507</v>
      </c>
      <c r="I164" s="103">
        <v>1</v>
      </c>
      <c r="J164" s="87">
        <v>3997507</v>
      </c>
      <c r="K164" s="102" t="s">
        <v>57</v>
      </c>
      <c r="L164" s="97" t="s">
        <v>29</v>
      </c>
      <c r="M164" s="127">
        <v>36</v>
      </c>
    </row>
    <row r="165" spans="1:13" ht="57.6">
      <c r="A165" s="85" t="s">
        <v>225</v>
      </c>
      <c r="B165" s="63">
        <v>158982</v>
      </c>
      <c r="C165" s="63" t="s">
        <v>15</v>
      </c>
      <c r="D165" s="63" t="s">
        <v>226</v>
      </c>
      <c r="E165" s="63" t="s">
        <v>16</v>
      </c>
      <c r="F165" s="63" t="s">
        <v>227</v>
      </c>
      <c r="G165" s="115" t="s">
        <v>82</v>
      </c>
      <c r="H165" s="87">
        <v>0</v>
      </c>
      <c r="I165" s="103">
        <v>1</v>
      </c>
      <c r="J165" s="84">
        <v>0</v>
      </c>
      <c r="K165" s="102" t="s">
        <v>57</v>
      </c>
      <c r="L165" s="97" t="s">
        <v>14</v>
      </c>
      <c r="M165" s="127">
        <v>36</v>
      </c>
    </row>
    <row r="166" spans="1:13" ht="38.4">
      <c r="A166" s="85" t="s">
        <v>225</v>
      </c>
      <c r="B166" s="63">
        <v>158981</v>
      </c>
      <c r="C166" s="63" t="s">
        <v>15</v>
      </c>
      <c r="D166" s="63" t="s">
        <v>228</v>
      </c>
      <c r="E166" s="63" t="s">
        <v>16</v>
      </c>
      <c r="F166" s="63" t="s">
        <v>227</v>
      </c>
      <c r="G166" s="115" t="s">
        <v>82</v>
      </c>
      <c r="H166" s="84">
        <v>2000000</v>
      </c>
      <c r="I166" s="103">
        <v>1</v>
      </c>
      <c r="J166" s="84">
        <v>2000000</v>
      </c>
      <c r="K166" s="102" t="s">
        <v>57</v>
      </c>
      <c r="L166" s="97" t="s">
        <v>14</v>
      </c>
      <c r="M166" s="127">
        <v>36</v>
      </c>
    </row>
    <row r="167" spans="1:13" ht="38.4">
      <c r="A167" s="85" t="s">
        <v>241</v>
      </c>
      <c r="B167" s="63">
        <v>170698</v>
      </c>
      <c r="C167" s="63" t="s">
        <v>486</v>
      </c>
      <c r="D167" s="63" t="s">
        <v>517</v>
      </c>
      <c r="E167" s="63" t="s">
        <v>488</v>
      </c>
      <c r="F167" s="63" t="s">
        <v>518</v>
      </c>
      <c r="G167" s="114" t="s">
        <v>488</v>
      </c>
      <c r="H167" s="87">
        <v>0</v>
      </c>
      <c r="I167" s="64">
        <v>0</v>
      </c>
      <c r="J167" s="84">
        <v>18105000</v>
      </c>
      <c r="K167" s="83" t="s">
        <v>57</v>
      </c>
      <c r="L167" s="105" t="s">
        <v>19</v>
      </c>
      <c r="M167" s="129"/>
    </row>
    <row r="168" spans="1:13" ht="38.4">
      <c r="A168" s="85" t="s">
        <v>229</v>
      </c>
      <c r="B168" s="63">
        <v>158992</v>
      </c>
      <c r="C168" s="63" t="s">
        <v>15</v>
      </c>
      <c r="D168" s="63" t="s">
        <v>230</v>
      </c>
      <c r="E168" s="63" t="s">
        <v>16</v>
      </c>
      <c r="F168" s="63" t="s">
        <v>231</v>
      </c>
      <c r="G168" s="115" t="s">
        <v>82</v>
      </c>
      <c r="H168" s="87">
        <v>29696649</v>
      </c>
      <c r="I168" s="103">
        <v>1</v>
      </c>
      <c r="J168" s="87">
        <v>29696649</v>
      </c>
      <c r="K168" s="102" t="s">
        <v>57</v>
      </c>
      <c r="L168" s="97" t="s">
        <v>29</v>
      </c>
      <c r="M168" s="127">
        <v>42</v>
      </c>
    </row>
    <row r="169" spans="1:13" ht="38.4">
      <c r="A169" s="85" t="s">
        <v>229</v>
      </c>
      <c r="B169" s="63">
        <v>158991</v>
      </c>
      <c r="C169" s="63" t="s">
        <v>15</v>
      </c>
      <c r="D169" s="63" t="s">
        <v>232</v>
      </c>
      <c r="E169" s="63" t="s">
        <v>16</v>
      </c>
      <c r="F169" s="63" t="s">
        <v>231</v>
      </c>
      <c r="G169" s="115" t="s">
        <v>82</v>
      </c>
      <c r="H169" s="87">
        <v>10693904</v>
      </c>
      <c r="I169" s="103">
        <v>1</v>
      </c>
      <c r="J169" s="87">
        <v>10693904</v>
      </c>
      <c r="K169" s="102" t="s">
        <v>57</v>
      </c>
      <c r="L169" s="97" t="s">
        <v>29</v>
      </c>
      <c r="M169" s="127">
        <v>42</v>
      </c>
    </row>
    <row r="170" spans="1:13" ht="38.4">
      <c r="A170" s="85" t="s">
        <v>245</v>
      </c>
      <c r="B170" s="63">
        <v>170628</v>
      </c>
      <c r="C170" s="63" t="s">
        <v>15</v>
      </c>
      <c r="D170" s="63" t="s">
        <v>500</v>
      </c>
      <c r="E170" s="63" t="s">
        <v>488</v>
      </c>
      <c r="F170" s="63" t="s">
        <v>501</v>
      </c>
      <c r="G170" s="114" t="s">
        <v>488</v>
      </c>
      <c r="H170" s="87">
        <v>0</v>
      </c>
      <c r="I170" s="103">
        <v>0</v>
      </c>
      <c r="J170" s="84">
        <v>315122604</v>
      </c>
      <c r="K170" s="83" t="s">
        <v>57</v>
      </c>
      <c r="L170" s="105" t="s">
        <v>13</v>
      </c>
      <c r="M170" s="126">
        <v>36</v>
      </c>
    </row>
    <row r="171" spans="1:13" ht="57.6">
      <c r="A171" s="85" t="s">
        <v>233</v>
      </c>
      <c r="B171" s="63">
        <v>158994</v>
      </c>
      <c r="C171" s="63" t="s">
        <v>15</v>
      </c>
      <c r="D171" s="63" t="s">
        <v>234</v>
      </c>
      <c r="E171" s="63" t="s">
        <v>16</v>
      </c>
      <c r="F171" s="63" t="s">
        <v>235</v>
      </c>
      <c r="G171" s="115" t="s">
        <v>82</v>
      </c>
      <c r="H171" s="87">
        <v>16542498</v>
      </c>
      <c r="I171" s="103">
        <v>1</v>
      </c>
      <c r="J171" s="87">
        <v>16542498</v>
      </c>
      <c r="K171" s="102" t="s">
        <v>57</v>
      </c>
      <c r="L171" s="97" t="s">
        <v>29</v>
      </c>
      <c r="M171" s="127">
        <v>36</v>
      </c>
    </row>
    <row r="172" spans="1:13" ht="57.6">
      <c r="A172" s="85" t="s">
        <v>233</v>
      </c>
      <c r="B172" s="63">
        <v>158993</v>
      </c>
      <c r="C172" s="63" t="s">
        <v>15</v>
      </c>
      <c r="D172" s="63" t="s">
        <v>236</v>
      </c>
      <c r="E172" s="63" t="s">
        <v>16</v>
      </c>
      <c r="F172" s="63" t="s">
        <v>235</v>
      </c>
      <c r="G172" s="115" t="s">
        <v>82</v>
      </c>
      <c r="H172" s="87">
        <v>3903566</v>
      </c>
      <c r="I172" s="103">
        <v>1</v>
      </c>
      <c r="J172" s="87">
        <v>3903566</v>
      </c>
      <c r="K172" s="102" t="s">
        <v>57</v>
      </c>
      <c r="L172" s="97" t="s">
        <v>29</v>
      </c>
      <c r="M172" s="127">
        <v>36</v>
      </c>
    </row>
    <row r="173" spans="1:13" ht="38.4">
      <c r="A173" s="85" t="s">
        <v>249</v>
      </c>
      <c r="B173" s="63">
        <v>170628</v>
      </c>
      <c r="C173" s="63" t="s">
        <v>15</v>
      </c>
      <c r="D173" s="63" t="s">
        <v>500</v>
      </c>
      <c r="E173" s="63" t="s">
        <v>488</v>
      </c>
      <c r="F173" s="63" t="s">
        <v>501</v>
      </c>
      <c r="G173" s="114" t="s">
        <v>488</v>
      </c>
      <c r="H173" s="87">
        <v>0</v>
      </c>
      <c r="I173" s="103">
        <v>0</v>
      </c>
      <c r="J173" s="84">
        <v>315122604</v>
      </c>
      <c r="K173" s="83" t="s">
        <v>57</v>
      </c>
      <c r="L173" s="105" t="s">
        <v>13</v>
      </c>
      <c r="M173" s="126">
        <v>36</v>
      </c>
    </row>
    <row r="174" spans="1:13" ht="38.4">
      <c r="A174" s="85" t="s">
        <v>253</v>
      </c>
      <c r="B174" s="63" t="s">
        <v>525</v>
      </c>
      <c r="C174" s="63" t="s">
        <v>15</v>
      </c>
      <c r="D174" s="63" t="s">
        <v>526</v>
      </c>
      <c r="E174" s="63" t="s">
        <v>488</v>
      </c>
      <c r="F174" s="63" t="s">
        <v>527</v>
      </c>
      <c r="G174" s="114" t="s">
        <v>488</v>
      </c>
      <c r="H174" s="87">
        <v>0</v>
      </c>
      <c r="I174" s="64">
        <v>0</v>
      </c>
      <c r="J174" s="83">
        <v>137721276</v>
      </c>
      <c r="K174" s="83" t="s">
        <v>57</v>
      </c>
      <c r="L174" s="105" t="s">
        <v>557</v>
      </c>
      <c r="M174" s="126">
        <v>60</v>
      </c>
    </row>
    <row r="175" spans="1:13" ht="57.6">
      <c r="A175" s="85" t="s">
        <v>237</v>
      </c>
      <c r="B175" s="63">
        <v>158996</v>
      </c>
      <c r="C175" s="63" t="s">
        <v>15</v>
      </c>
      <c r="D175" s="63" t="s">
        <v>238</v>
      </c>
      <c r="E175" s="63" t="s">
        <v>16</v>
      </c>
      <c r="F175" s="63" t="s">
        <v>239</v>
      </c>
      <c r="G175" s="115" t="s">
        <v>82</v>
      </c>
      <c r="H175" s="87">
        <v>30000</v>
      </c>
      <c r="I175" s="103">
        <v>1</v>
      </c>
      <c r="J175" s="84">
        <v>30000</v>
      </c>
      <c r="K175" s="102" t="s">
        <v>57</v>
      </c>
      <c r="L175" s="120" t="s">
        <v>19</v>
      </c>
      <c r="M175" s="136">
        <v>24</v>
      </c>
    </row>
    <row r="176" spans="1:13" ht="57.6">
      <c r="A176" s="85" t="s">
        <v>237</v>
      </c>
      <c r="B176" s="63">
        <v>158995</v>
      </c>
      <c r="C176" s="63" t="s">
        <v>15</v>
      </c>
      <c r="D176" s="63" t="s">
        <v>240</v>
      </c>
      <c r="E176" s="63" t="s">
        <v>16</v>
      </c>
      <c r="F176" s="63" t="s">
        <v>239</v>
      </c>
      <c r="G176" s="115" t="s">
        <v>82</v>
      </c>
      <c r="H176" s="87">
        <v>100000</v>
      </c>
      <c r="I176" s="103">
        <v>1</v>
      </c>
      <c r="J176" s="84">
        <v>100000</v>
      </c>
      <c r="K176" s="102" t="s">
        <v>57</v>
      </c>
      <c r="L176" s="120" t="s">
        <v>19</v>
      </c>
      <c r="M176" s="136">
        <v>24</v>
      </c>
    </row>
    <row r="177" spans="1:13" ht="57.6">
      <c r="A177" s="85" t="s">
        <v>241</v>
      </c>
      <c r="B177" s="63">
        <v>159004</v>
      </c>
      <c r="C177" s="63" t="s">
        <v>15</v>
      </c>
      <c r="D177" s="63" t="s">
        <v>242</v>
      </c>
      <c r="E177" s="63" t="s">
        <v>16</v>
      </c>
      <c r="F177" s="63" t="s">
        <v>243</v>
      </c>
      <c r="G177" s="115" t="s">
        <v>82</v>
      </c>
      <c r="H177" s="87">
        <v>6050000</v>
      </c>
      <c r="I177" s="103">
        <v>1</v>
      </c>
      <c r="J177" s="84">
        <v>6050000</v>
      </c>
      <c r="K177" s="102" t="s">
        <v>57</v>
      </c>
      <c r="L177" s="120" t="s">
        <v>11</v>
      </c>
      <c r="M177" s="136">
        <v>60</v>
      </c>
    </row>
    <row r="178" spans="1:13" ht="76.8">
      <c r="A178" s="85" t="s">
        <v>253</v>
      </c>
      <c r="B178" s="63">
        <v>170654</v>
      </c>
      <c r="C178" s="63" t="s">
        <v>486</v>
      </c>
      <c r="D178" s="63" t="s">
        <v>538</v>
      </c>
      <c r="E178" s="63" t="s">
        <v>488</v>
      </c>
      <c r="F178" s="63" t="s">
        <v>539</v>
      </c>
      <c r="G178" s="114" t="s">
        <v>488</v>
      </c>
      <c r="H178" s="87">
        <v>0</v>
      </c>
      <c r="I178" s="64">
        <v>0</v>
      </c>
      <c r="J178" s="111">
        <v>25000000</v>
      </c>
      <c r="K178" s="83" t="s">
        <v>57</v>
      </c>
      <c r="L178" s="111" t="s">
        <v>14</v>
      </c>
      <c r="M178" s="137"/>
    </row>
    <row r="179" spans="1:13" ht="38.4">
      <c r="A179" s="85" t="s">
        <v>241</v>
      </c>
      <c r="B179" s="63">
        <v>159003</v>
      </c>
      <c r="C179" s="63" t="s">
        <v>15</v>
      </c>
      <c r="D179" s="63" t="s">
        <v>244</v>
      </c>
      <c r="E179" s="63" t="s">
        <v>16</v>
      </c>
      <c r="F179" s="63" t="s">
        <v>243</v>
      </c>
      <c r="G179" s="115" t="s">
        <v>82</v>
      </c>
      <c r="H179" s="87">
        <v>517000</v>
      </c>
      <c r="I179" s="103">
        <v>1</v>
      </c>
      <c r="J179" s="84">
        <v>517000</v>
      </c>
      <c r="K179" s="102" t="s">
        <v>57</v>
      </c>
      <c r="L179" s="120" t="s">
        <v>11</v>
      </c>
      <c r="M179" s="136">
        <v>60</v>
      </c>
    </row>
    <row r="180" spans="1:13" ht="38.4">
      <c r="A180" s="85" t="s">
        <v>253</v>
      </c>
      <c r="B180" s="63" t="s">
        <v>566</v>
      </c>
      <c r="C180" s="63" t="s">
        <v>15</v>
      </c>
      <c r="D180" s="63" t="s">
        <v>523</v>
      </c>
      <c r="E180" s="63" t="s">
        <v>488</v>
      </c>
      <c r="F180" s="63" t="s">
        <v>524</v>
      </c>
      <c r="G180" s="114" t="s">
        <v>488</v>
      </c>
      <c r="H180" s="87">
        <v>0</v>
      </c>
      <c r="I180" s="64">
        <v>0</v>
      </c>
      <c r="J180" s="83">
        <v>8205000</v>
      </c>
      <c r="K180" s="83" t="s">
        <v>57</v>
      </c>
      <c r="L180" s="104" t="s">
        <v>565</v>
      </c>
      <c r="M180" s="128"/>
    </row>
    <row r="181" spans="1:13" ht="268.8">
      <c r="A181" s="85" t="s">
        <v>253</v>
      </c>
      <c r="B181" s="63" t="s">
        <v>550</v>
      </c>
      <c r="C181" s="63" t="s">
        <v>15</v>
      </c>
      <c r="D181" s="63" t="s">
        <v>551</v>
      </c>
      <c r="E181" s="63" t="s">
        <v>488</v>
      </c>
      <c r="F181" s="63" t="s">
        <v>552</v>
      </c>
      <c r="G181" s="114" t="s">
        <v>488</v>
      </c>
      <c r="H181" s="87">
        <v>0</v>
      </c>
      <c r="I181" s="64">
        <v>0</v>
      </c>
      <c r="J181" s="83">
        <v>60975092</v>
      </c>
      <c r="K181" s="83" t="s">
        <v>57</v>
      </c>
      <c r="L181" s="83" t="s">
        <v>14</v>
      </c>
      <c r="M181" s="128">
        <v>36</v>
      </c>
    </row>
    <row r="182" spans="1:13" ht="38.4">
      <c r="A182" s="85" t="s">
        <v>253</v>
      </c>
      <c r="B182" s="63">
        <v>170653</v>
      </c>
      <c r="C182" s="63" t="s">
        <v>486</v>
      </c>
      <c r="D182" s="63" t="s">
        <v>540</v>
      </c>
      <c r="E182" s="63" t="s">
        <v>488</v>
      </c>
      <c r="F182" s="63" t="s">
        <v>541</v>
      </c>
      <c r="G182" s="114" t="s">
        <v>488</v>
      </c>
      <c r="H182" s="87">
        <v>0</v>
      </c>
      <c r="I182" s="64">
        <v>0</v>
      </c>
      <c r="J182" s="84">
        <v>25000000</v>
      </c>
      <c r="K182" s="83" t="s">
        <v>57</v>
      </c>
      <c r="L182" s="84" t="s">
        <v>14</v>
      </c>
      <c r="M182" s="129"/>
    </row>
    <row r="183" spans="1:13" ht="268.8">
      <c r="A183" s="85" t="s">
        <v>253</v>
      </c>
      <c r="B183" s="63" t="s">
        <v>550</v>
      </c>
      <c r="C183" s="63" t="s">
        <v>486</v>
      </c>
      <c r="D183" s="63" t="s">
        <v>551</v>
      </c>
      <c r="E183" s="63" t="s">
        <v>488</v>
      </c>
      <c r="F183" s="63" t="s">
        <v>552</v>
      </c>
      <c r="G183" s="114" t="s">
        <v>488</v>
      </c>
      <c r="H183" s="87">
        <v>0</v>
      </c>
      <c r="I183" s="64">
        <v>0</v>
      </c>
      <c r="J183" s="84">
        <v>60975092</v>
      </c>
      <c r="K183" s="83" t="s">
        <v>57</v>
      </c>
      <c r="L183" s="83" t="s">
        <v>14</v>
      </c>
      <c r="M183" s="128">
        <v>36</v>
      </c>
    </row>
    <row r="184" spans="1:13" ht="38.4">
      <c r="A184" s="85" t="s">
        <v>253</v>
      </c>
      <c r="B184" s="63">
        <v>171457</v>
      </c>
      <c r="C184" s="63" t="s">
        <v>486</v>
      </c>
      <c r="D184" s="63" t="s">
        <v>542</v>
      </c>
      <c r="E184" s="63" t="s">
        <v>488</v>
      </c>
      <c r="F184" s="63" t="s">
        <v>543</v>
      </c>
      <c r="G184" s="114" t="s">
        <v>488</v>
      </c>
      <c r="H184" s="87">
        <v>0</v>
      </c>
      <c r="I184" s="64">
        <v>0</v>
      </c>
      <c r="J184" s="84">
        <v>23000000</v>
      </c>
      <c r="K184" s="83" t="s">
        <v>57</v>
      </c>
      <c r="L184" s="83" t="s">
        <v>14</v>
      </c>
      <c r="M184" s="129"/>
    </row>
    <row r="185" spans="1:13" ht="38.4">
      <c r="A185" s="85" t="s">
        <v>253</v>
      </c>
      <c r="B185" s="63">
        <v>171458</v>
      </c>
      <c r="C185" s="63" t="s">
        <v>486</v>
      </c>
      <c r="D185" s="63" t="s">
        <v>544</v>
      </c>
      <c r="E185" s="63" t="s">
        <v>488</v>
      </c>
      <c r="F185" s="63" t="s">
        <v>545</v>
      </c>
      <c r="G185" s="114" t="s">
        <v>488</v>
      </c>
      <c r="H185" s="87">
        <v>0</v>
      </c>
      <c r="I185" s="64">
        <v>0</v>
      </c>
      <c r="J185" s="84">
        <v>61000000</v>
      </c>
      <c r="K185" s="83" t="s">
        <v>57</v>
      </c>
      <c r="L185" s="84" t="s">
        <v>14</v>
      </c>
      <c r="M185" s="129"/>
    </row>
    <row r="186" spans="1:13" ht="38.4">
      <c r="A186" s="85" t="s">
        <v>253</v>
      </c>
      <c r="B186" s="63">
        <v>171459</v>
      </c>
      <c r="C186" s="63" t="s">
        <v>486</v>
      </c>
      <c r="D186" s="63" t="s">
        <v>546</v>
      </c>
      <c r="E186" s="63" t="s">
        <v>488</v>
      </c>
      <c r="F186" s="63" t="s">
        <v>547</v>
      </c>
      <c r="G186" s="114" t="s">
        <v>488</v>
      </c>
      <c r="H186" s="87">
        <v>0</v>
      </c>
      <c r="I186" s="64">
        <v>0</v>
      </c>
      <c r="J186" s="84">
        <v>53000000</v>
      </c>
      <c r="K186" s="83" t="s">
        <v>57</v>
      </c>
      <c r="L186" s="84" t="s">
        <v>14</v>
      </c>
      <c r="M186" s="129"/>
    </row>
    <row r="187" spans="1:13" ht="57.6">
      <c r="A187" s="85" t="s">
        <v>245</v>
      </c>
      <c r="B187" s="63">
        <v>159019</v>
      </c>
      <c r="C187" s="63" t="s">
        <v>15</v>
      </c>
      <c r="D187" s="63" t="s">
        <v>246</v>
      </c>
      <c r="E187" s="63" t="s">
        <v>16</v>
      </c>
      <c r="F187" s="63" t="s">
        <v>247</v>
      </c>
      <c r="G187" s="115" t="s">
        <v>82</v>
      </c>
      <c r="H187" s="87">
        <v>32882571</v>
      </c>
      <c r="I187" s="103">
        <v>1</v>
      </c>
      <c r="J187" s="84">
        <v>32882571</v>
      </c>
      <c r="K187" s="102" t="s">
        <v>57</v>
      </c>
      <c r="L187" s="97" t="s">
        <v>40</v>
      </c>
      <c r="M187" s="127">
        <v>56</v>
      </c>
    </row>
    <row r="188" spans="1:13" ht="57.6">
      <c r="A188" s="85" t="s">
        <v>245</v>
      </c>
      <c r="B188" s="63">
        <v>159018</v>
      </c>
      <c r="C188" s="63" t="s">
        <v>15</v>
      </c>
      <c r="D188" s="63" t="s">
        <v>248</v>
      </c>
      <c r="E188" s="63" t="s">
        <v>16</v>
      </c>
      <c r="F188" s="63" t="s">
        <v>247</v>
      </c>
      <c r="G188" s="115" t="s">
        <v>82</v>
      </c>
      <c r="H188" s="87">
        <v>1958092</v>
      </c>
      <c r="I188" s="103">
        <v>1</v>
      </c>
      <c r="J188" s="84">
        <v>1958092</v>
      </c>
      <c r="K188" s="102" t="s">
        <v>57</v>
      </c>
      <c r="L188" s="97" t="s">
        <v>40</v>
      </c>
      <c r="M188" s="127">
        <v>56</v>
      </c>
    </row>
    <row r="189" spans="1:13" ht="38.4">
      <c r="A189" s="85" t="s">
        <v>258</v>
      </c>
      <c r="B189" s="63" t="s">
        <v>525</v>
      </c>
      <c r="C189" s="63" t="s">
        <v>15</v>
      </c>
      <c r="D189" s="63" t="s">
        <v>526</v>
      </c>
      <c r="E189" s="63" t="s">
        <v>488</v>
      </c>
      <c r="F189" s="63" t="s">
        <v>527</v>
      </c>
      <c r="G189" s="114" t="s">
        <v>488</v>
      </c>
      <c r="H189" s="87">
        <v>0</v>
      </c>
      <c r="I189" s="64">
        <v>0</v>
      </c>
      <c r="J189" s="83">
        <v>137721276</v>
      </c>
      <c r="K189" s="83" t="s">
        <v>57</v>
      </c>
      <c r="L189" s="105" t="s">
        <v>557</v>
      </c>
      <c r="M189" s="126">
        <v>60</v>
      </c>
    </row>
    <row r="190" spans="1:13" ht="57.6">
      <c r="A190" s="85" t="s">
        <v>249</v>
      </c>
      <c r="B190" s="63">
        <v>159021</v>
      </c>
      <c r="C190" s="63" t="s">
        <v>15</v>
      </c>
      <c r="D190" s="63" t="s">
        <v>250</v>
      </c>
      <c r="E190" s="63" t="s">
        <v>16</v>
      </c>
      <c r="F190" s="63" t="s">
        <v>251</v>
      </c>
      <c r="G190" s="115" t="s">
        <v>82</v>
      </c>
      <c r="H190" s="87">
        <v>33237331</v>
      </c>
      <c r="I190" s="103">
        <v>1</v>
      </c>
      <c r="J190" s="84">
        <v>33237331</v>
      </c>
      <c r="K190" s="102" t="s">
        <v>57</v>
      </c>
      <c r="L190" s="120" t="s">
        <v>40</v>
      </c>
      <c r="M190" s="136">
        <v>56</v>
      </c>
    </row>
    <row r="191" spans="1:13" ht="57.6">
      <c r="A191" s="85" t="s">
        <v>249</v>
      </c>
      <c r="B191" s="63">
        <v>159020</v>
      </c>
      <c r="C191" s="63" t="s">
        <v>15</v>
      </c>
      <c r="D191" s="63" t="s">
        <v>252</v>
      </c>
      <c r="E191" s="63" t="s">
        <v>16</v>
      </c>
      <c r="F191" s="63" t="s">
        <v>251</v>
      </c>
      <c r="G191" s="115" t="s">
        <v>82</v>
      </c>
      <c r="H191" s="87">
        <v>1958092</v>
      </c>
      <c r="I191" s="103">
        <v>1</v>
      </c>
      <c r="J191" s="84">
        <v>1958092</v>
      </c>
      <c r="K191" s="102" t="s">
        <v>57</v>
      </c>
      <c r="L191" s="120" t="s">
        <v>40</v>
      </c>
      <c r="M191" s="136">
        <v>56</v>
      </c>
    </row>
    <row r="192" spans="1:13" ht="57.6">
      <c r="A192" s="85" t="s">
        <v>253</v>
      </c>
      <c r="B192" s="63">
        <v>159022</v>
      </c>
      <c r="C192" s="63" t="s">
        <v>15</v>
      </c>
      <c r="D192" s="63" t="s">
        <v>254</v>
      </c>
      <c r="E192" s="63" t="s">
        <v>16</v>
      </c>
      <c r="F192" s="63" t="s">
        <v>255</v>
      </c>
      <c r="G192" s="115" t="s">
        <v>82</v>
      </c>
      <c r="H192" s="87">
        <v>1000000</v>
      </c>
      <c r="I192" s="103">
        <v>1</v>
      </c>
      <c r="J192" s="84">
        <v>1000000</v>
      </c>
      <c r="K192" s="102" t="s">
        <v>57</v>
      </c>
      <c r="L192" s="120" t="s">
        <v>14</v>
      </c>
      <c r="M192" s="136">
        <v>60</v>
      </c>
    </row>
    <row r="193" spans="1:13" ht="76.8">
      <c r="A193" s="85" t="s">
        <v>258</v>
      </c>
      <c r="B193" s="63">
        <v>170654</v>
      </c>
      <c r="C193" s="63" t="s">
        <v>486</v>
      </c>
      <c r="D193" s="63" t="s">
        <v>538</v>
      </c>
      <c r="E193" s="63" t="s">
        <v>488</v>
      </c>
      <c r="F193" s="63" t="s">
        <v>539</v>
      </c>
      <c r="G193" s="114" t="s">
        <v>488</v>
      </c>
      <c r="H193" s="87">
        <v>0</v>
      </c>
      <c r="I193" s="64">
        <v>0</v>
      </c>
      <c r="J193" s="83">
        <v>25000000</v>
      </c>
      <c r="K193" s="83" t="s">
        <v>57</v>
      </c>
      <c r="L193" s="83" t="s">
        <v>14</v>
      </c>
      <c r="M193" s="128"/>
    </row>
    <row r="194" spans="1:13" ht="57.6">
      <c r="A194" s="85" t="s">
        <v>253</v>
      </c>
      <c r="B194" s="63">
        <v>158670</v>
      </c>
      <c r="C194" s="63" t="s">
        <v>15</v>
      </c>
      <c r="D194" s="63" t="s">
        <v>256</v>
      </c>
      <c r="E194" s="63" t="s">
        <v>16</v>
      </c>
      <c r="F194" s="63" t="s">
        <v>257</v>
      </c>
      <c r="G194" s="115" t="s">
        <v>83</v>
      </c>
      <c r="H194" s="87">
        <f>Table36[[#This Row],[% Allocated]]*Table36[[#This Row],[Total Upgrade Cost]]</f>
        <v>29600000.000001483</v>
      </c>
      <c r="I194" s="103">
        <v>0.66666666666670005</v>
      </c>
      <c r="J194" s="84">
        <v>44400000</v>
      </c>
      <c r="K194" s="102" t="s">
        <v>57</v>
      </c>
      <c r="L194" s="120" t="s">
        <v>14</v>
      </c>
      <c r="M194" s="136">
        <v>60</v>
      </c>
    </row>
    <row r="195" spans="1:13" ht="38.4">
      <c r="A195" s="85" t="s">
        <v>258</v>
      </c>
      <c r="B195" s="63" t="s">
        <v>566</v>
      </c>
      <c r="C195" s="63" t="s">
        <v>15</v>
      </c>
      <c r="D195" s="63" t="s">
        <v>523</v>
      </c>
      <c r="E195" s="63" t="s">
        <v>488</v>
      </c>
      <c r="F195" s="63" t="s">
        <v>524</v>
      </c>
      <c r="G195" s="114" t="s">
        <v>488</v>
      </c>
      <c r="H195" s="87">
        <v>0</v>
      </c>
      <c r="I195" s="64">
        <v>0</v>
      </c>
      <c r="J195" s="83">
        <v>8205000</v>
      </c>
      <c r="K195" s="83" t="s">
        <v>57</v>
      </c>
      <c r="L195" s="104" t="s">
        <v>565</v>
      </c>
      <c r="M195" s="128"/>
    </row>
    <row r="196" spans="1:13" ht="268.8">
      <c r="A196" s="85" t="s">
        <v>258</v>
      </c>
      <c r="B196" s="63" t="s">
        <v>550</v>
      </c>
      <c r="C196" s="63" t="s">
        <v>15</v>
      </c>
      <c r="D196" s="63" t="s">
        <v>551</v>
      </c>
      <c r="E196" s="63" t="s">
        <v>488</v>
      </c>
      <c r="F196" s="63" t="s">
        <v>552</v>
      </c>
      <c r="G196" s="114" t="s">
        <v>488</v>
      </c>
      <c r="H196" s="87">
        <v>0</v>
      </c>
      <c r="I196" s="64">
        <v>0</v>
      </c>
      <c r="J196" s="83">
        <v>60975092</v>
      </c>
      <c r="K196" s="83" t="s">
        <v>57</v>
      </c>
      <c r="L196" s="83" t="s">
        <v>14</v>
      </c>
      <c r="M196" s="128">
        <v>36</v>
      </c>
    </row>
    <row r="197" spans="1:13" ht="38.4">
      <c r="A197" s="85" t="s">
        <v>258</v>
      </c>
      <c r="B197" s="63">
        <v>170653</v>
      </c>
      <c r="C197" s="63" t="s">
        <v>486</v>
      </c>
      <c r="D197" s="63" t="s">
        <v>540</v>
      </c>
      <c r="E197" s="63" t="s">
        <v>488</v>
      </c>
      <c r="F197" s="63" t="s">
        <v>541</v>
      </c>
      <c r="G197" s="114" t="s">
        <v>488</v>
      </c>
      <c r="H197" s="87">
        <v>0</v>
      </c>
      <c r="I197" s="64">
        <v>0</v>
      </c>
      <c r="J197" s="84">
        <v>25000000</v>
      </c>
      <c r="K197" s="83" t="s">
        <v>57</v>
      </c>
      <c r="L197" s="84" t="s">
        <v>14</v>
      </c>
      <c r="M197" s="129"/>
    </row>
    <row r="198" spans="1:13" ht="268.8">
      <c r="A198" s="85" t="s">
        <v>258</v>
      </c>
      <c r="B198" s="63" t="s">
        <v>550</v>
      </c>
      <c r="C198" s="63" t="s">
        <v>486</v>
      </c>
      <c r="D198" s="63" t="s">
        <v>551</v>
      </c>
      <c r="E198" s="63" t="s">
        <v>488</v>
      </c>
      <c r="F198" s="63" t="s">
        <v>552</v>
      </c>
      <c r="G198" s="114" t="s">
        <v>488</v>
      </c>
      <c r="H198" s="87">
        <v>0</v>
      </c>
      <c r="I198" s="64">
        <v>0</v>
      </c>
      <c r="J198" s="84">
        <v>60975092</v>
      </c>
      <c r="K198" s="83" t="s">
        <v>57</v>
      </c>
      <c r="L198" s="83" t="s">
        <v>14</v>
      </c>
      <c r="M198" s="128">
        <v>36</v>
      </c>
    </row>
    <row r="199" spans="1:13" ht="38.4">
      <c r="A199" s="85" t="s">
        <v>258</v>
      </c>
      <c r="B199" s="63">
        <v>171457</v>
      </c>
      <c r="C199" s="63" t="s">
        <v>486</v>
      </c>
      <c r="D199" s="63" t="s">
        <v>542</v>
      </c>
      <c r="E199" s="63" t="s">
        <v>488</v>
      </c>
      <c r="F199" s="63" t="s">
        <v>543</v>
      </c>
      <c r="G199" s="114" t="s">
        <v>488</v>
      </c>
      <c r="H199" s="87">
        <v>0</v>
      </c>
      <c r="I199" s="64">
        <v>0</v>
      </c>
      <c r="J199" s="84">
        <v>23000000</v>
      </c>
      <c r="K199" s="83" t="s">
        <v>57</v>
      </c>
      <c r="L199" s="83" t="s">
        <v>14</v>
      </c>
      <c r="M199" s="129"/>
    </row>
    <row r="200" spans="1:13" ht="38.4">
      <c r="A200" s="85" t="s">
        <v>258</v>
      </c>
      <c r="B200" s="63">
        <v>171458</v>
      </c>
      <c r="C200" s="63" t="s">
        <v>486</v>
      </c>
      <c r="D200" s="63" t="s">
        <v>544</v>
      </c>
      <c r="E200" s="63" t="s">
        <v>488</v>
      </c>
      <c r="F200" s="63" t="s">
        <v>545</v>
      </c>
      <c r="G200" s="114" t="s">
        <v>488</v>
      </c>
      <c r="H200" s="87">
        <v>0</v>
      </c>
      <c r="I200" s="64">
        <v>0</v>
      </c>
      <c r="J200" s="84">
        <v>61000000</v>
      </c>
      <c r="K200" s="83" t="s">
        <v>57</v>
      </c>
      <c r="L200" s="84" t="s">
        <v>14</v>
      </c>
      <c r="M200" s="129"/>
    </row>
    <row r="201" spans="1:13" ht="38.4">
      <c r="A201" s="85" t="s">
        <v>258</v>
      </c>
      <c r="B201" s="63">
        <v>171459</v>
      </c>
      <c r="C201" s="63" t="s">
        <v>486</v>
      </c>
      <c r="D201" s="63" t="s">
        <v>546</v>
      </c>
      <c r="E201" s="63" t="s">
        <v>488</v>
      </c>
      <c r="F201" s="63" t="s">
        <v>547</v>
      </c>
      <c r="G201" s="114" t="s">
        <v>488</v>
      </c>
      <c r="H201" s="87">
        <v>0</v>
      </c>
      <c r="I201" s="64">
        <v>0</v>
      </c>
      <c r="J201" s="84">
        <v>53000000</v>
      </c>
      <c r="K201" s="83" t="s">
        <v>57</v>
      </c>
      <c r="L201" s="84" t="s">
        <v>14</v>
      </c>
      <c r="M201" s="129"/>
    </row>
    <row r="202" spans="1:13" ht="57.6">
      <c r="A202" s="85" t="s">
        <v>258</v>
      </c>
      <c r="B202" s="63">
        <v>159023</v>
      </c>
      <c r="C202" s="63" t="s">
        <v>15</v>
      </c>
      <c r="D202" s="63" t="s">
        <v>259</v>
      </c>
      <c r="E202" s="63" t="s">
        <v>16</v>
      </c>
      <c r="F202" s="63" t="s">
        <v>260</v>
      </c>
      <c r="G202" s="115" t="s">
        <v>82</v>
      </c>
      <c r="H202" s="87">
        <v>1000000</v>
      </c>
      <c r="I202" s="103">
        <v>1</v>
      </c>
      <c r="J202" s="84">
        <v>1000000</v>
      </c>
      <c r="K202" s="102" t="s">
        <v>57</v>
      </c>
      <c r="L202" s="97" t="s">
        <v>14</v>
      </c>
      <c r="M202" s="127">
        <v>60</v>
      </c>
    </row>
    <row r="203" spans="1:13" ht="57.6">
      <c r="A203" s="85" t="s">
        <v>258</v>
      </c>
      <c r="B203" s="63">
        <v>158670</v>
      </c>
      <c r="C203" s="63" t="s">
        <v>15</v>
      </c>
      <c r="D203" s="63" t="s">
        <v>256</v>
      </c>
      <c r="E203" s="63" t="s">
        <v>16</v>
      </c>
      <c r="F203" s="63" t="s">
        <v>257</v>
      </c>
      <c r="G203" s="115" t="s">
        <v>83</v>
      </c>
      <c r="H203" s="87">
        <f>Table36[[#This Row],[% Allocated]]*Table36[[#This Row],[Total Upgrade Cost]]</f>
        <v>14799999.999999851</v>
      </c>
      <c r="I203" s="103">
        <v>0.33333333333332998</v>
      </c>
      <c r="J203" s="84">
        <v>44400000</v>
      </c>
      <c r="K203" s="102" t="s">
        <v>57</v>
      </c>
      <c r="L203" s="97" t="s">
        <v>14</v>
      </c>
      <c r="M203" s="127">
        <v>60</v>
      </c>
    </row>
    <row r="204" spans="1:13" ht="38.4">
      <c r="A204" s="85" t="s">
        <v>261</v>
      </c>
      <c r="B204" s="63" t="s">
        <v>525</v>
      </c>
      <c r="C204" s="63" t="s">
        <v>15</v>
      </c>
      <c r="D204" s="63" t="s">
        <v>526</v>
      </c>
      <c r="E204" s="63" t="s">
        <v>488</v>
      </c>
      <c r="F204" s="63" t="s">
        <v>527</v>
      </c>
      <c r="G204" s="114" t="s">
        <v>488</v>
      </c>
      <c r="H204" s="87">
        <v>0</v>
      </c>
      <c r="I204" s="103">
        <v>0</v>
      </c>
      <c r="J204" s="84">
        <v>137721276</v>
      </c>
      <c r="K204" s="83" t="s">
        <v>57</v>
      </c>
      <c r="L204" s="105" t="s">
        <v>557</v>
      </c>
      <c r="M204" s="126">
        <v>60</v>
      </c>
    </row>
    <row r="205" spans="1:13" ht="38.4">
      <c r="A205" s="85" t="s">
        <v>261</v>
      </c>
      <c r="B205" s="63" t="s">
        <v>566</v>
      </c>
      <c r="C205" s="63" t="s">
        <v>15</v>
      </c>
      <c r="D205" s="63" t="s">
        <v>523</v>
      </c>
      <c r="E205" s="63" t="s">
        <v>488</v>
      </c>
      <c r="F205" s="63" t="s">
        <v>524</v>
      </c>
      <c r="G205" s="114" t="s">
        <v>488</v>
      </c>
      <c r="H205" s="87">
        <v>0</v>
      </c>
      <c r="I205" s="64">
        <v>0</v>
      </c>
      <c r="J205" s="83">
        <v>8205000</v>
      </c>
      <c r="K205" s="83" t="s">
        <v>57</v>
      </c>
      <c r="L205" s="104" t="s">
        <v>565</v>
      </c>
      <c r="M205" s="128"/>
    </row>
    <row r="206" spans="1:13" ht="268.8">
      <c r="A206" s="85" t="s">
        <v>261</v>
      </c>
      <c r="B206" s="63" t="s">
        <v>550</v>
      </c>
      <c r="C206" s="63" t="s">
        <v>15</v>
      </c>
      <c r="D206" s="63" t="s">
        <v>551</v>
      </c>
      <c r="E206" s="63" t="s">
        <v>488</v>
      </c>
      <c r="F206" s="63" t="s">
        <v>552</v>
      </c>
      <c r="G206" s="114" t="s">
        <v>488</v>
      </c>
      <c r="H206" s="87">
        <v>0</v>
      </c>
      <c r="I206" s="64">
        <v>0</v>
      </c>
      <c r="J206" s="83">
        <v>60975092</v>
      </c>
      <c r="K206" s="83" t="s">
        <v>57</v>
      </c>
      <c r="L206" s="83" t="s">
        <v>14</v>
      </c>
      <c r="M206" s="128">
        <v>36</v>
      </c>
    </row>
    <row r="207" spans="1:13" ht="38.4">
      <c r="A207" s="85" t="s">
        <v>261</v>
      </c>
      <c r="B207" s="63">
        <v>159024</v>
      </c>
      <c r="C207" s="63" t="s">
        <v>15</v>
      </c>
      <c r="D207" s="63" t="s">
        <v>262</v>
      </c>
      <c r="E207" s="63" t="s">
        <v>16</v>
      </c>
      <c r="F207" s="63" t="s">
        <v>263</v>
      </c>
      <c r="G207" s="115" t="s">
        <v>82</v>
      </c>
      <c r="H207" s="84">
        <v>2000000</v>
      </c>
      <c r="I207" s="103">
        <v>1</v>
      </c>
      <c r="J207" s="84">
        <v>2000000</v>
      </c>
      <c r="K207" s="102" t="s">
        <v>57</v>
      </c>
      <c r="L207" s="97" t="s">
        <v>14</v>
      </c>
      <c r="M207" s="127">
        <v>60</v>
      </c>
    </row>
    <row r="208" spans="1:13" ht="57.6">
      <c r="A208" s="85" t="s">
        <v>261</v>
      </c>
      <c r="B208" s="63">
        <v>158671</v>
      </c>
      <c r="C208" s="63" t="s">
        <v>15</v>
      </c>
      <c r="D208" s="63" t="s">
        <v>264</v>
      </c>
      <c r="E208" s="63" t="s">
        <v>16</v>
      </c>
      <c r="F208" s="63" t="s">
        <v>265</v>
      </c>
      <c r="G208" s="115" t="s">
        <v>83</v>
      </c>
      <c r="H208" s="87">
        <f>Table36[[#This Row],[% Allocated]]*Table36[[#This Row],[Total Upgrade Cost]]</f>
        <v>54061080</v>
      </c>
      <c r="I208" s="103">
        <v>0.68779999999999997</v>
      </c>
      <c r="J208" s="84">
        <v>78600000</v>
      </c>
      <c r="K208" s="102" t="s">
        <v>57</v>
      </c>
      <c r="L208" s="97" t="s">
        <v>14</v>
      </c>
      <c r="M208" s="127">
        <v>60</v>
      </c>
    </row>
    <row r="209" spans="1:13" ht="38.4">
      <c r="A209" s="85" t="s">
        <v>266</v>
      </c>
      <c r="B209" s="63" t="s">
        <v>525</v>
      </c>
      <c r="C209" s="63" t="s">
        <v>15</v>
      </c>
      <c r="D209" s="63" t="s">
        <v>526</v>
      </c>
      <c r="E209" s="63" t="s">
        <v>488</v>
      </c>
      <c r="F209" s="63" t="s">
        <v>527</v>
      </c>
      <c r="G209" s="114" t="s">
        <v>488</v>
      </c>
      <c r="H209" s="87">
        <v>0</v>
      </c>
      <c r="I209" s="103">
        <v>0</v>
      </c>
      <c r="J209" s="84">
        <v>137721276</v>
      </c>
      <c r="K209" s="83" t="s">
        <v>57</v>
      </c>
      <c r="L209" s="105" t="s">
        <v>557</v>
      </c>
      <c r="M209" s="126">
        <v>60</v>
      </c>
    </row>
    <row r="210" spans="1:13" ht="38.4">
      <c r="A210" s="85" t="s">
        <v>266</v>
      </c>
      <c r="B210" s="63" t="s">
        <v>566</v>
      </c>
      <c r="C210" s="63" t="s">
        <v>15</v>
      </c>
      <c r="D210" s="63" t="s">
        <v>523</v>
      </c>
      <c r="E210" s="63" t="s">
        <v>488</v>
      </c>
      <c r="F210" s="63" t="s">
        <v>524</v>
      </c>
      <c r="G210" s="114" t="s">
        <v>488</v>
      </c>
      <c r="H210" s="87">
        <v>0</v>
      </c>
      <c r="I210" s="64">
        <v>0</v>
      </c>
      <c r="J210" s="111">
        <v>8205000</v>
      </c>
      <c r="K210" s="83" t="s">
        <v>57</v>
      </c>
      <c r="L210" s="104" t="s">
        <v>565</v>
      </c>
      <c r="M210" s="137"/>
    </row>
    <row r="211" spans="1:13" ht="268.8">
      <c r="A211" s="85" t="s">
        <v>266</v>
      </c>
      <c r="B211" s="63" t="s">
        <v>550</v>
      </c>
      <c r="C211" s="63" t="s">
        <v>15</v>
      </c>
      <c r="D211" s="63" t="s">
        <v>551</v>
      </c>
      <c r="E211" s="63" t="s">
        <v>488</v>
      </c>
      <c r="F211" s="63" t="s">
        <v>552</v>
      </c>
      <c r="G211" s="114" t="s">
        <v>488</v>
      </c>
      <c r="H211" s="87">
        <v>0</v>
      </c>
      <c r="I211" s="64">
        <v>0</v>
      </c>
      <c r="J211" s="111">
        <v>60975092</v>
      </c>
      <c r="K211" s="83" t="s">
        <v>57</v>
      </c>
      <c r="L211" s="83" t="s">
        <v>14</v>
      </c>
      <c r="M211" s="128">
        <v>36</v>
      </c>
    </row>
    <row r="212" spans="1:13" ht="38.4">
      <c r="A212" s="85" t="s">
        <v>266</v>
      </c>
      <c r="B212" s="63">
        <v>159025</v>
      </c>
      <c r="C212" s="63" t="s">
        <v>15</v>
      </c>
      <c r="D212" s="63" t="s">
        <v>267</v>
      </c>
      <c r="E212" s="63" t="s">
        <v>16</v>
      </c>
      <c r="F212" s="63" t="s">
        <v>268</v>
      </c>
      <c r="G212" s="115" t="s">
        <v>82</v>
      </c>
      <c r="H212" s="84">
        <v>2000000</v>
      </c>
      <c r="I212" s="103">
        <v>1</v>
      </c>
      <c r="J212" s="84">
        <v>2000000</v>
      </c>
      <c r="K212" s="102" t="s">
        <v>57</v>
      </c>
      <c r="L212" s="97" t="s">
        <v>14</v>
      </c>
      <c r="M212" s="127">
        <v>60</v>
      </c>
    </row>
    <row r="213" spans="1:13" ht="57.6">
      <c r="A213" s="85" t="s">
        <v>266</v>
      </c>
      <c r="B213" s="63">
        <v>158671</v>
      </c>
      <c r="C213" s="63" t="s">
        <v>15</v>
      </c>
      <c r="D213" s="63" t="s">
        <v>264</v>
      </c>
      <c r="E213" s="63" t="s">
        <v>16</v>
      </c>
      <c r="F213" s="63" t="s">
        <v>265</v>
      </c>
      <c r="G213" s="115" t="s">
        <v>83</v>
      </c>
      <c r="H213" s="87">
        <f>Table36[[#This Row],[% Allocated]]*Table36[[#This Row],[Total Upgrade Cost]]</f>
        <v>24538920</v>
      </c>
      <c r="I213" s="103">
        <v>0.31219999999999998</v>
      </c>
      <c r="J213" s="84">
        <v>78600000</v>
      </c>
      <c r="K213" s="102" t="s">
        <v>57</v>
      </c>
      <c r="L213" s="97" t="s">
        <v>14</v>
      </c>
      <c r="M213" s="127">
        <v>60</v>
      </c>
    </row>
    <row r="214" spans="1:13" ht="57.6">
      <c r="A214" s="85" t="s">
        <v>269</v>
      </c>
      <c r="B214" s="63">
        <v>159033</v>
      </c>
      <c r="C214" s="63" t="s">
        <v>15</v>
      </c>
      <c r="D214" s="63" t="s">
        <v>270</v>
      </c>
      <c r="E214" s="63" t="s">
        <v>16</v>
      </c>
      <c r="F214" s="63" t="s">
        <v>271</v>
      </c>
      <c r="G214" s="115" t="s">
        <v>82</v>
      </c>
      <c r="H214" s="87">
        <v>5548481</v>
      </c>
      <c r="I214" s="103">
        <v>1</v>
      </c>
      <c r="J214" s="87">
        <v>5548481</v>
      </c>
      <c r="K214" s="102" t="s">
        <v>57</v>
      </c>
      <c r="L214" s="97" t="s">
        <v>29</v>
      </c>
      <c r="M214" s="127">
        <v>30</v>
      </c>
    </row>
    <row r="215" spans="1:13" ht="57.6">
      <c r="A215" s="85" t="s">
        <v>269</v>
      </c>
      <c r="B215" s="63">
        <v>159032</v>
      </c>
      <c r="C215" s="63" t="s">
        <v>15</v>
      </c>
      <c r="D215" s="63" t="s">
        <v>272</v>
      </c>
      <c r="E215" s="63" t="s">
        <v>16</v>
      </c>
      <c r="F215" s="63" t="s">
        <v>271</v>
      </c>
      <c r="G215" s="115" t="s">
        <v>82</v>
      </c>
      <c r="H215" s="87">
        <v>3082602</v>
      </c>
      <c r="I215" s="103">
        <v>1</v>
      </c>
      <c r="J215" s="87">
        <v>3082602</v>
      </c>
      <c r="K215" s="102" t="s">
        <v>57</v>
      </c>
      <c r="L215" s="97" t="s">
        <v>29</v>
      </c>
      <c r="M215" s="127">
        <v>30</v>
      </c>
    </row>
    <row r="216" spans="1:13" ht="96">
      <c r="A216" s="85" t="s">
        <v>269</v>
      </c>
      <c r="B216" s="63" t="s">
        <v>514</v>
      </c>
      <c r="C216" s="63" t="s">
        <v>15</v>
      </c>
      <c r="D216" s="63" t="s">
        <v>515</v>
      </c>
      <c r="E216" s="63" t="s">
        <v>488</v>
      </c>
      <c r="F216" s="63" t="s">
        <v>516</v>
      </c>
      <c r="G216" s="114" t="s">
        <v>488</v>
      </c>
      <c r="H216" s="87">
        <v>0</v>
      </c>
      <c r="I216" s="64">
        <v>0</v>
      </c>
      <c r="J216" s="83">
        <v>37489652</v>
      </c>
      <c r="K216" s="83" t="s">
        <v>57</v>
      </c>
      <c r="L216" s="104" t="s">
        <v>11</v>
      </c>
      <c r="M216" s="130">
        <v>0</v>
      </c>
    </row>
    <row r="217" spans="1:13" ht="38.4">
      <c r="A217" s="85" t="s">
        <v>269</v>
      </c>
      <c r="B217" s="63" t="s">
        <v>561</v>
      </c>
      <c r="C217" s="63" t="s">
        <v>486</v>
      </c>
      <c r="D217" s="63" t="s">
        <v>492</v>
      </c>
      <c r="E217" s="63" t="s">
        <v>488</v>
      </c>
      <c r="F217" s="63" t="s">
        <v>493</v>
      </c>
      <c r="G217" s="114" t="s">
        <v>488</v>
      </c>
      <c r="H217" s="87">
        <v>0</v>
      </c>
      <c r="I217" s="64">
        <v>0</v>
      </c>
      <c r="J217" s="84">
        <v>428620878</v>
      </c>
      <c r="K217" s="83" t="s">
        <v>57</v>
      </c>
      <c r="L217" s="84" t="s">
        <v>560</v>
      </c>
      <c r="M217" s="129"/>
    </row>
    <row r="218" spans="1:13" ht="57.6">
      <c r="A218" s="85" t="s">
        <v>273</v>
      </c>
      <c r="B218" s="63">
        <v>159035</v>
      </c>
      <c r="C218" s="63" t="s">
        <v>15</v>
      </c>
      <c r="D218" s="63" t="s">
        <v>274</v>
      </c>
      <c r="E218" s="63" t="s">
        <v>16</v>
      </c>
      <c r="F218" s="63" t="s">
        <v>275</v>
      </c>
      <c r="G218" s="115" t="s">
        <v>82</v>
      </c>
      <c r="H218" s="84">
        <v>4662635</v>
      </c>
      <c r="I218" s="103">
        <v>1</v>
      </c>
      <c r="J218" s="84">
        <v>4662635</v>
      </c>
      <c r="K218" s="102" t="s">
        <v>57</v>
      </c>
      <c r="L218" s="97" t="s">
        <v>29</v>
      </c>
      <c r="M218" s="127">
        <v>30</v>
      </c>
    </row>
    <row r="219" spans="1:13" ht="38.4">
      <c r="A219" s="85" t="s">
        <v>273</v>
      </c>
      <c r="B219" s="63">
        <v>159034</v>
      </c>
      <c r="C219" s="63" t="s">
        <v>15</v>
      </c>
      <c r="D219" s="63" t="s">
        <v>276</v>
      </c>
      <c r="E219" s="63" t="s">
        <v>16</v>
      </c>
      <c r="F219" s="63" t="s">
        <v>275</v>
      </c>
      <c r="G219" s="115" t="s">
        <v>82</v>
      </c>
      <c r="H219" s="84">
        <v>3048304</v>
      </c>
      <c r="I219" s="103">
        <v>1</v>
      </c>
      <c r="J219" s="84">
        <v>3048304</v>
      </c>
      <c r="K219" s="102" t="s">
        <v>57</v>
      </c>
      <c r="L219" s="97" t="s">
        <v>29</v>
      </c>
      <c r="M219" s="127">
        <v>30</v>
      </c>
    </row>
    <row r="220" spans="1:13" ht="57.6">
      <c r="A220" s="85" t="s">
        <v>277</v>
      </c>
      <c r="B220" s="63">
        <v>159051</v>
      </c>
      <c r="C220" s="63" t="s">
        <v>15</v>
      </c>
      <c r="D220" s="63" t="s">
        <v>278</v>
      </c>
      <c r="E220" s="63" t="s">
        <v>16</v>
      </c>
      <c r="F220" s="63" t="s">
        <v>279</v>
      </c>
      <c r="G220" s="115" t="s">
        <v>82</v>
      </c>
      <c r="H220" s="84">
        <v>5689206</v>
      </c>
      <c r="I220" s="103">
        <v>1</v>
      </c>
      <c r="J220" s="84">
        <v>5689206</v>
      </c>
      <c r="K220" s="102" t="s">
        <v>57</v>
      </c>
      <c r="L220" s="97" t="s">
        <v>29</v>
      </c>
      <c r="M220" s="127">
        <v>36</v>
      </c>
    </row>
    <row r="221" spans="1:13" ht="38.4">
      <c r="A221" s="86" t="s">
        <v>277</v>
      </c>
      <c r="B221" s="89">
        <v>159050</v>
      </c>
      <c r="C221" s="89" t="s">
        <v>15</v>
      </c>
      <c r="D221" s="89" t="s">
        <v>280</v>
      </c>
      <c r="E221" s="89" t="s">
        <v>16</v>
      </c>
      <c r="F221" s="89" t="s">
        <v>279</v>
      </c>
      <c r="G221" s="115" t="s">
        <v>82</v>
      </c>
      <c r="H221" s="110">
        <v>3062512</v>
      </c>
      <c r="I221" s="112">
        <v>1</v>
      </c>
      <c r="J221" s="110">
        <v>3062512</v>
      </c>
      <c r="K221" s="102" t="s">
        <v>57</v>
      </c>
      <c r="L221" s="97" t="s">
        <v>29</v>
      </c>
      <c r="M221" s="127">
        <v>36</v>
      </c>
    </row>
    <row r="222" spans="1:13">
      <c r="A222" s="86" t="s">
        <v>80</v>
      </c>
      <c r="B222" s="89"/>
      <c r="C222" s="89"/>
      <c r="D222" s="89"/>
      <c r="E222" s="89"/>
      <c r="F222" s="89"/>
      <c r="G222" s="89"/>
      <c r="H222" s="95">
        <f>SUBTOTAL(9,Table36[Allocated Cost])</f>
        <v>811470271.99666798</v>
      </c>
      <c r="I222" s="94"/>
      <c r="J222" s="96"/>
      <c r="K222" s="96"/>
      <c r="L222" s="96"/>
      <c r="M222" s="96"/>
    </row>
  </sheetData>
  <pageMargins left="0.7" right="0.7" top="0.75" bottom="0.75" header="0.3" footer="0.3"/>
  <pageSetup orientation="portrait"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72BE-11E4-469D-B32F-A31E3A19B248}">
  <dimension ref="A1:F40"/>
  <sheetViews>
    <sheetView zoomScale="80" zoomScaleNormal="80" workbookViewId="0">
      <selection activeCell="A39" sqref="A39:XFD39"/>
    </sheetView>
  </sheetViews>
  <sheetFormatPr defaultRowHeight="14.4"/>
  <cols>
    <col min="1" max="1" width="18.109375" style="3" customWidth="1"/>
    <col min="2" max="2" width="51.33203125" style="3" bestFit="1" customWidth="1"/>
    <col min="3" max="3" width="108" style="117" bestFit="1" customWidth="1"/>
    <col min="4" max="4" width="18.5546875" style="57" customWidth="1"/>
    <col min="5" max="5" width="18.6640625" style="3" customWidth="1"/>
    <col min="6" max="6" width="23.6640625" style="57" customWidth="1"/>
    <col min="12" max="12" width="13.109375" customWidth="1"/>
  </cols>
  <sheetData>
    <row r="1" spans="1:6" s="5" customFormat="1" ht="19.2">
      <c r="A1" s="41" t="s">
        <v>0</v>
      </c>
      <c r="B1" s="1" t="s">
        <v>2</v>
      </c>
      <c r="C1" s="1" t="s">
        <v>5</v>
      </c>
      <c r="D1" s="58" t="s">
        <v>6</v>
      </c>
      <c r="E1" s="2" t="s">
        <v>7</v>
      </c>
      <c r="F1" s="48" t="s">
        <v>8</v>
      </c>
    </row>
    <row r="2" spans="1:6" s="5" customFormat="1" ht="19.2">
      <c r="A2" t="s">
        <v>569</v>
      </c>
      <c r="B2" t="s">
        <v>586</v>
      </c>
      <c r="C2" s="9" t="s">
        <v>589</v>
      </c>
      <c r="D2" s="116">
        <v>350000</v>
      </c>
      <c r="E2" s="59">
        <f>Table37[[#This Row],[Allocated Cost]]/Table37[[#This Row],[Total Upgrade Cost]]</f>
        <v>1</v>
      </c>
      <c r="F2" s="56">
        <v>350000</v>
      </c>
    </row>
    <row r="3" spans="1:6" s="5" customFormat="1" ht="19.2">
      <c r="A3" t="s">
        <v>569</v>
      </c>
      <c r="B3" t="s">
        <v>587</v>
      </c>
      <c r="C3" s="9" t="s">
        <v>590</v>
      </c>
      <c r="D3" s="116">
        <v>3345227</v>
      </c>
      <c r="E3" s="59">
        <f>Table37[[#This Row],[Allocated Cost]]/Table37[[#This Row],[Total Upgrade Cost]]</f>
        <v>0.28421637347354517</v>
      </c>
      <c r="F3" s="56">
        <v>11770001</v>
      </c>
    </row>
    <row r="4" spans="1:6" s="5" customFormat="1" ht="19.2">
      <c r="A4" t="s">
        <v>570</v>
      </c>
      <c r="B4" t="s">
        <v>588</v>
      </c>
      <c r="C4" s="9" t="s">
        <v>591</v>
      </c>
      <c r="D4" s="116">
        <v>1355005</v>
      </c>
      <c r="E4" s="59">
        <f>Table37[[#This Row],[Allocated Cost]]/Table37[[#This Row],[Total Upgrade Cost]]</f>
        <v>6.9027257719167484E-2</v>
      </c>
      <c r="F4" s="56">
        <v>19629999</v>
      </c>
    </row>
    <row r="5" spans="1:6" s="5" customFormat="1" ht="19.2">
      <c r="A5" t="s">
        <v>571</v>
      </c>
      <c r="B5" t="s">
        <v>592</v>
      </c>
      <c r="C5" s="9" t="s">
        <v>593</v>
      </c>
      <c r="D5" s="116">
        <v>1239251</v>
      </c>
      <c r="E5" s="59">
        <f>Table37[[#This Row],[Allocated Cost]]/Table37[[#This Row],[Total Upgrade Cost]]</f>
        <v>0.43330454545454544</v>
      </c>
      <c r="F5" s="56">
        <v>2860000</v>
      </c>
    </row>
    <row r="6" spans="1:6" s="5" customFormat="1" ht="19.2">
      <c r="A6" t="s">
        <v>572</v>
      </c>
      <c r="B6" t="s">
        <v>588</v>
      </c>
      <c r="C6" s="9" t="s">
        <v>591</v>
      </c>
      <c r="D6" s="116">
        <v>1194344</v>
      </c>
      <c r="E6" s="59">
        <f>Table37[[#This Row],[Allocated Cost]]/Table37[[#This Row],[Total Upgrade Cost]]</f>
        <v>6.084279474492077E-2</v>
      </c>
      <c r="F6" s="56">
        <v>19629999</v>
      </c>
    </row>
    <row r="7" spans="1:6" s="5" customFormat="1" ht="19.2">
      <c r="A7" t="s">
        <v>94</v>
      </c>
      <c r="B7" t="s">
        <v>588</v>
      </c>
      <c r="C7" s="9" t="s">
        <v>591</v>
      </c>
      <c r="D7" s="116">
        <v>2516004</v>
      </c>
      <c r="E7" s="59">
        <f>Table37[[#This Row],[Allocated Cost]]/Table37[[#This Row],[Total Upgrade Cost]]</f>
        <v>0.12817137688086486</v>
      </c>
      <c r="F7" s="56">
        <v>19629999</v>
      </c>
    </row>
    <row r="8" spans="1:6" s="5" customFormat="1" ht="30.6">
      <c r="A8" t="s">
        <v>94</v>
      </c>
      <c r="B8" t="s">
        <v>598</v>
      </c>
      <c r="C8" s="9" t="s">
        <v>599</v>
      </c>
      <c r="D8" s="116">
        <v>2146138</v>
      </c>
      <c r="E8" s="59">
        <f>Table37[[#This Row],[Allocated Cost]]/Table37[[#This Row],[Total Upgrade Cost]]</f>
        <v>0.53373240487440932</v>
      </c>
      <c r="F8" s="56">
        <v>4021000</v>
      </c>
    </row>
    <row r="9" spans="1:6" s="5" customFormat="1" ht="19.2">
      <c r="A9" t="s">
        <v>573</v>
      </c>
      <c r="B9" t="s">
        <v>588</v>
      </c>
      <c r="C9" s="9" t="s">
        <v>591</v>
      </c>
      <c r="D9" s="116">
        <v>4056374</v>
      </c>
      <c r="E9" s="59">
        <f>Table37[[#This Row],[Allocated Cost]]/Table37[[#This Row],[Total Upgrade Cost]]</f>
        <v>0.20664157955382473</v>
      </c>
      <c r="F9" s="56">
        <v>19629999</v>
      </c>
    </row>
    <row r="10" spans="1:6" s="5" customFormat="1" ht="19.2">
      <c r="A10" t="s">
        <v>106</v>
      </c>
      <c r="B10" t="s">
        <v>588</v>
      </c>
      <c r="C10" s="9" t="s">
        <v>591</v>
      </c>
      <c r="D10" s="116">
        <v>1333785</v>
      </c>
      <c r="E10" s="59">
        <f>Table37[[#This Row],[Allocated Cost]]/Table37[[#This Row],[Total Upgrade Cost]]</f>
        <v>6.7946259192371836E-2</v>
      </c>
      <c r="F10" s="56">
        <v>19629999</v>
      </c>
    </row>
    <row r="11" spans="1:6" s="5" customFormat="1" ht="19.2">
      <c r="A11" t="s">
        <v>574</v>
      </c>
      <c r="B11" t="s">
        <v>592</v>
      </c>
      <c r="C11" s="9" t="s">
        <v>593</v>
      </c>
      <c r="D11" s="116">
        <v>1013903</v>
      </c>
      <c r="E11" s="59">
        <f>Table37[[#This Row],[Allocated Cost]]/Table37[[#This Row],[Total Upgrade Cost]]</f>
        <v>0.35451153846153849</v>
      </c>
      <c r="F11" s="56">
        <v>2860000</v>
      </c>
    </row>
    <row r="12" spans="1:6" s="5" customFormat="1" ht="19.2">
      <c r="A12" t="s">
        <v>575</v>
      </c>
      <c r="B12" t="s">
        <v>594</v>
      </c>
      <c r="C12" s="9" t="s">
        <v>595</v>
      </c>
      <c r="D12" s="116">
        <v>14294</v>
      </c>
      <c r="E12" s="59">
        <f>Table37[[#This Row],[Allocated Cost]]/Table37[[#This Row],[Total Upgrade Cost]]</f>
        <v>4.0840000000000001E-2</v>
      </c>
      <c r="F12" s="56">
        <v>350000</v>
      </c>
    </row>
    <row r="13" spans="1:6" s="5" customFormat="1" ht="19.2">
      <c r="A13" t="s">
        <v>575</v>
      </c>
      <c r="B13" t="s">
        <v>587</v>
      </c>
      <c r="C13" s="9" t="s">
        <v>590</v>
      </c>
      <c r="D13" s="116">
        <v>3553663</v>
      </c>
      <c r="E13" s="59">
        <f>Table37[[#This Row],[Allocated Cost]]/Table37[[#This Row],[Total Upgrade Cost]]</f>
        <v>0.30192546287804056</v>
      </c>
      <c r="F13" s="56">
        <v>11770001</v>
      </c>
    </row>
    <row r="14" spans="1:6" s="5" customFormat="1" ht="19.2">
      <c r="A14" t="s">
        <v>115</v>
      </c>
      <c r="B14" t="s">
        <v>592</v>
      </c>
      <c r="C14" s="9" t="s">
        <v>593</v>
      </c>
      <c r="D14" s="116">
        <v>157627</v>
      </c>
      <c r="E14" s="59">
        <f>Table37[[#This Row],[Allocated Cost]]/Table37[[#This Row],[Total Upgrade Cost]]</f>
        <v>5.5114335664335663E-2</v>
      </c>
      <c r="F14" s="56">
        <v>2860000</v>
      </c>
    </row>
    <row r="15" spans="1:6" s="5" customFormat="1" ht="46.05" customHeight="1">
      <c r="A15" t="s">
        <v>119</v>
      </c>
      <c r="B15" t="s">
        <v>596</v>
      </c>
      <c r="C15" s="9" t="s">
        <v>597</v>
      </c>
      <c r="D15" s="116">
        <v>5297881</v>
      </c>
      <c r="E15" s="59">
        <f>Table37[[#This Row],[Allocated Cost]]/Table37[[#This Row],[Total Upgrade Cost]]</f>
        <v>0.36650854375648567</v>
      </c>
      <c r="F15" s="56">
        <v>14455000</v>
      </c>
    </row>
    <row r="16" spans="1:6" s="5" customFormat="1" ht="19.2">
      <c r="A16" t="s">
        <v>135</v>
      </c>
      <c r="B16" t="s">
        <v>600</v>
      </c>
      <c r="C16" s="9" t="s">
        <v>601</v>
      </c>
      <c r="D16" s="116">
        <v>250000</v>
      </c>
      <c r="E16" s="59">
        <f>Table37[[#This Row],[Allocated Cost]]/Table37[[#This Row],[Total Upgrade Cost]]</f>
        <v>1</v>
      </c>
      <c r="F16" s="56">
        <v>250000</v>
      </c>
    </row>
    <row r="17" spans="1:6" s="5" customFormat="1" ht="19.2">
      <c r="A17" t="s">
        <v>576</v>
      </c>
      <c r="B17" t="s">
        <v>587</v>
      </c>
      <c r="C17" s="9" t="s">
        <v>590</v>
      </c>
      <c r="D17" s="116">
        <v>1461311</v>
      </c>
      <c r="E17" s="59">
        <f>Table37[[#This Row],[Allocated Cost]]/Table37[[#This Row],[Total Upgrade Cost]]</f>
        <v>0.12415555444727659</v>
      </c>
      <c r="F17" s="56">
        <v>11770001</v>
      </c>
    </row>
    <row r="18" spans="1:6" s="5" customFormat="1" ht="46.05" customHeight="1">
      <c r="A18" t="s">
        <v>577</v>
      </c>
      <c r="B18" t="s">
        <v>596</v>
      </c>
      <c r="C18" s="9" t="s">
        <v>597</v>
      </c>
      <c r="D18" s="116">
        <v>1528225</v>
      </c>
      <c r="E18" s="59">
        <f>Table37[[#This Row],[Allocated Cost]]/Table37[[#This Row],[Total Upgrade Cost]]</f>
        <v>0.10572293324109305</v>
      </c>
      <c r="F18" s="56">
        <v>14455000</v>
      </c>
    </row>
    <row r="19" spans="1:6" s="5" customFormat="1" ht="19.2">
      <c r="A19" t="s">
        <v>577</v>
      </c>
      <c r="B19" t="s">
        <v>587</v>
      </c>
      <c r="C19" s="9" t="s">
        <v>590</v>
      </c>
      <c r="D19" s="116">
        <v>1093079</v>
      </c>
      <c r="E19" s="59">
        <f>Table37[[#This Row],[Allocated Cost]]/Table37[[#This Row],[Total Upgrade Cost]]</f>
        <v>9.2869915644017365E-2</v>
      </c>
      <c r="F19" s="56">
        <v>11770001</v>
      </c>
    </row>
    <row r="20" spans="1:6" s="5" customFormat="1" ht="33" customHeight="1">
      <c r="A20" t="s">
        <v>578</v>
      </c>
      <c r="B20" t="s">
        <v>602</v>
      </c>
      <c r="C20" s="118" t="s">
        <v>603</v>
      </c>
      <c r="D20" s="116">
        <v>500000</v>
      </c>
      <c r="E20" s="59">
        <f>Table37[[#This Row],[Allocated Cost]]/Table37[[#This Row],[Total Upgrade Cost]]</f>
        <v>1</v>
      </c>
      <c r="F20" s="56">
        <v>500000</v>
      </c>
    </row>
    <row r="21" spans="1:6" s="5" customFormat="1" ht="19.2">
      <c r="A21" t="s">
        <v>578</v>
      </c>
      <c r="B21" t="s">
        <v>594</v>
      </c>
      <c r="C21" s="9" t="s">
        <v>595</v>
      </c>
      <c r="D21" s="116">
        <v>335706</v>
      </c>
      <c r="E21" s="59">
        <f>Table37[[#This Row],[Allocated Cost]]/Table37[[#This Row],[Total Upgrade Cost]]</f>
        <v>0.95916000000000001</v>
      </c>
      <c r="F21" s="56">
        <v>350000</v>
      </c>
    </row>
    <row r="22" spans="1:6" s="5" customFormat="1" ht="45.6" customHeight="1">
      <c r="A22" t="s">
        <v>154</v>
      </c>
      <c r="B22" t="s">
        <v>596</v>
      </c>
      <c r="C22" s="9" t="s">
        <v>597</v>
      </c>
      <c r="D22" s="116">
        <v>1435667</v>
      </c>
      <c r="E22" s="59">
        <f>Table37[[#This Row],[Allocated Cost]]/Table37[[#This Row],[Total Upgrade Cost]]</f>
        <v>9.9319750951227942E-2</v>
      </c>
      <c r="F22" s="56">
        <v>14455000</v>
      </c>
    </row>
    <row r="23" spans="1:6" s="5" customFormat="1" ht="19.2">
      <c r="A23" t="s">
        <v>162</v>
      </c>
      <c r="B23" t="s">
        <v>588</v>
      </c>
      <c r="C23" s="9" t="s">
        <v>591</v>
      </c>
      <c r="D23" s="116">
        <v>995792</v>
      </c>
      <c r="E23" s="59">
        <f>Table37[[#This Row],[Allocated Cost]]/Table37[[#This Row],[Total Upgrade Cost]]</f>
        <v>5.0728071865923173E-2</v>
      </c>
      <c r="F23" s="56">
        <v>19629999</v>
      </c>
    </row>
    <row r="24" spans="1:6" s="5" customFormat="1" ht="19.2">
      <c r="A24" t="s">
        <v>579</v>
      </c>
      <c r="B24" t="s">
        <v>588</v>
      </c>
      <c r="C24" s="9" t="s">
        <v>591</v>
      </c>
      <c r="D24" s="116">
        <v>1068544</v>
      </c>
      <c r="E24" s="59">
        <f>Table37[[#This Row],[Allocated Cost]]/Table37[[#This Row],[Total Upgrade Cost]]</f>
        <v>5.4434236089365061E-2</v>
      </c>
      <c r="F24" s="56">
        <v>19629999</v>
      </c>
    </row>
    <row r="25" spans="1:6" s="5" customFormat="1" ht="46.05" customHeight="1">
      <c r="A25" t="s">
        <v>580</v>
      </c>
      <c r="B25" t="s">
        <v>596</v>
      </c>
      <c r="C25" s="9" t="s">
        <v>597</v>
      </c>
      <c r="D25" s="116">
        <v>1958432</v>
      </c>
      <c r="E25" s="59">
        <f>Table37[[#This Row],[Allocated Cost]]/Table37[[#This Row],[Total Upgrade Cost]]</f>
        <v>0.13548474576271186</v>
      </c>
      <c r="F25" s="56">
        <v>14455000</v>
      </c>
    </row>
    <row r="26" spans="1:6" s="5" customFormat="1" ht="19.2">
      <c r="A26" t="s">
        <v>581</v>
      </c>
      <c r="B26" t="s">
        <v>592</v>
      </c>
      <c r="C26" s="9" t="s">
        <v>593</v>
      </c>
      <c r="D26" s="116">
        <v>312718</v>
      </c>
      <c r="E26" s="59">
        <f>Table37[[#This Row],[Allocated Cost]]/Table37[[#This Row],[Total Upgrade Cost]]</f>
        <v>0.10934195804195804</v>
      </c>
      <c r="F26" s="56">
        <v>2860000</v>
      </c>
    </row>
    <row r="27" spans="1:6" s="5" customFormat="1" ht="30.6">
      <c r="A27" t="s">
        <v>582</v>
      </c>
      <c r="B27" t="s">
        <v>604</v>
      </c>
      <c r="C27" s="9" t="s">
        <v>605</v>
      </c>
      <c r="D27" s="116">
        <v>250000</v>
      </c>
      <c r="E27" s="59">
        <f>Table37[[#This Row],[Allocated Cost]]/Table37[[#This Row],[Total Upgrade Cost]]</f>
        <v>1</v>
      </c>
      <c r="F27" s="56">
        <v>250000</v>
      </c>
    </row>
    <row r="28" spans="1:6" s="5" customFormat="1" ht="19.2">
      <c r="A28" t="s">
        <v>582</v>
      </c>
      <c r="B28" t="s">
        <v>588</v>
      </c>
      <c r="C28" s="9" t="s">
        <v>591</v>
      </c>
      <c r="D28" s="116">
        <v>2131404</v>
      </c>
      <c r="E28" s="59">
        <f>Table37[[#This Row],[Allocated Cost]]/Table37[[#This Row],[Total Upgrade Cost]]</f>
        <v>0.1085789153631643</v>
      </c>
      <c r="F28" s="56">
        <v>19629999</v>
      </c>
    </row>
    <row r="29" spans="1:6" s="5" customFormat="1" ht="30.6">
      <c r="A29" t="s">
        <v>582</v>
      </c>
      <c r="B29" t="s">
        <v>598</v>
      </c>
      <c r="C29" s="9" t="s">
        <v>599</v>
      </c>
      <c r="D29" s="116">
        <v>1446658</v>
      </c>
      <c r="E29" s="59">
        <f>Table37[[#This Row],[Allocated Cost]]/Table37[[#This Row],[Total Upgrade Cost]]</f>
        <v>0.35977567769211638</v>
      </c>
      <c r="F29" s="56">
        <v>4021000</v>
      </c>
    </row>
    <row r="30" spans="1:6" s="5" customFormat="1" ht="30.6">
      <c r="A30" t="s">
        <v>200</v>
      </c>
      <c r="B30" t="s">
        <v>598</v>
      </c>
      <c r="C30" s="9" t="s">
        <v>599</v>
      </c>
      <c r="D30" s="116">
        <v>234750</v>
      </c>
      <c r="E30" s="59">
        <f>Table37[[#This Row],[Allocated Cost]]/Table37[[#This Row],[Total Upgrade Cost]]</f>
        <v>5.8380999751305646E-2</v>
      </c>
      <c r="F30" s="56">
        <v>4021000</v>
      </c>
    </row>
    <row r="31" spans="1:6" s="5" customFormat="1" ht="19.2">
      <c r="A31" t="s">
        <v>204</v>
      </c>
      <c r="B31" t="s">
        <v>588</v>
      </c>
      <c r="C31" s="9" t="s">
        <v>591</v>
      </c>
      <c r="D31" s="116">
        <v>1993857</v>
      </c>
      <c r="E31" s="59">
        <f>Table37[[#This Row],[Allocated Cost]]/Table37[[#This Row],[Total Upgrade Cost]]</f>
        <v>0.10157193589261009</v>
      </c>
      <c r="F31" s="56">
        <v>19629999</v>
      </c>
    </row>
    <row r="32" spans="1:6" s="5" customFormat="1" ht="19.2">
      <c r="A32" t="s">
        <v>583</v>
      </c>
      <c r="B32" t="s">
        <v>592</v>
      </c>
      <c r="C32" s="9" t="s">
        <v>593</v>
      </c>
      <c r="D32" s="116">
        <v>136501</v>
      </c>
      <c r="E32" s="59">
        <f>Table37[[#This Row],[Allocated Cost]]/Table37[[#This Row],[Total Upgrade Cost]]</f>
        <v>4.7727622377622375E-2</v>
      </c>
      <c r="F32" s="56">
        <v>2860000</v>
      </c>
    </row>
    <row r="33" spans="1:6" ht="46.05" customHeight="1">
      <c r="A33" t="s">
        <v>233</v>
      </c>
      <c r="B33" t="s">
        <v>596</v>
      </c>
      <c r="C33" s="9" t="s">
        <v>597</v>
      </c>
      <c r="D33" s="116">
        <v>1538843</v>
      </c>
      <c r="E33" s="59">
        <f>Table37[[#This Row],[Allocated Cost]]/Table37[[#This Row],[Total Upgrade Cost]]</f>
        <v>0.10645748875821515</v>
      </c>
      <c r="F33" s="56">
        <v>14455000</v>
      </c>
    </row>
    <row r="34" spans="1:6" ht="46.05" customHeight="1">
      <c r="A34" t="s">
        <v>241</v>
      </c>
      <c r="B34" t="s">
        <v>596</v>
      </c>
      <c r="C34" s="9" t="s">
        <v>597</v>
      </c>
      <c r="D34" s="116">
        <v>1442274</v>
      </c>
      <c r="E34" s="59">
        <f>Table37[[#This Row],[Allocated Cost]]/Table37[[#This Row],[Total Upgrade Cost]]</f>
        <v>9.9776824628156346E-2</v>
      </c>
      <c r="F34" s="56">
        <v>14455000</v>
      </c>
    </row>
    <row r="35" spans="1:6" ht="19.2">
      <c r="A35" t="s">
        <v>253</v>
      </c>
      <c r="B35" t="s">
        <v>588</v>
      </c>
      <c r="C35" s="9" t="s">
        <v>591</v>
      </c>
      <c r="D35" s="116">
        <v>1492445</v>
      </c>
      <c r="E35" s="59">
        <f>Table37[[#This Row],[Allocated Cost]]/Table37[[#This Row],[Total Upgrade Cost]]</f>
        <v>7.6028786348893859E-2</v>
      </c>
      <c r="F35" s="56">
        <v>19629999</v>
      </c>
    </row>
    <row r="36" spans="1:6" ht="19.2">
      <c r="A36" t="s">
        <v>261</v>
      </c>
      <c r="B36" t="s">
        <v>588</v>
      </c>
      <c r="C36" s="9" t="s">
        <v>591</v>
      </c>
      <c r="D36" s="116">
        <v>1492445</v>
      </c>
      <c r="E36" s="59">
        <f>Table37[[#This Row],[Allocated Cost]]/Table37[[#This Row],[Total Upgrade Cost]]</f>
        <v>7.6028786348893859E-2</v>
      </c>
      <c r="F36" s="56">
        <v>19629999</v>
      </c>
    </row>
    <row r="37" spans="1:6" ht="28.8">
      <c r="A37" t="s">
        <v>261</v>
      </c>
      <c r="B37" t="s">
        <v>598</v>
      </c>
      <c r="C37" s="9" t="s">
        <v>599</v>
      </c>
      <c r="D37" s="116">
        <v>193454</v>
      </c>
      <c r="E37" s="59">
        <f>Table37[[#This Row],[Allocated Cost]]/Table37[[#This Row],[Total Upgrade Cost]]</f>
        <v>4.8110917682168616E-2</v>
      </c>
      <c r="F37" s="56">
        <v>4021000</v>
      </c>
    </row>
    <row r="38" spans="1:6" ht="30" customHeight="1">
      <c r="A38" t="s">
        <v>584</v>
      </c>
      <c r="B38" t="s">
        <v>587</v>
      </c>
      <c r="C38" s="9" t="s">
        <v>590</v>
      </c>
      <c r="D38" s="116">
        <v>2316721</v>
      </c>
      <c r="E38" s="59">
        <f>Table37[[#This Row],[Allocated Cost]]/Table37[[#This Row],[Total Upgrade Cost]]</f>
        <v>0.19683269355712035</v>
      </c>
      <c r="F38" s="56">
        <v>11770001</v>
      </c>
    </row>
    <row r="39" spans="1:6" ht="46.05" customHeight="1">
      <c r="A39" t="s">
        <v>585</v>
      </c>
      <c r="B39" t="s">
        <v>596</v>
      </c>
      <c r="C39" s="9" t="s">
        <v>597</v>
      </c>
      <c r="D39" s="116">
        <v>1253678</v>
      </c>
      <c r="E39" s="59">
        <f>Table37[[#This Row],[Allocated Cost]]/Table37[[#This Row],[Total Upgrade Cost]]</f>
        <v>8.6729712902109998E-2</v>
      </c>
      <c r="F39" s="56">
        <v>14455000</v>
      </c>
    </row>
    <row r="40" spans="1:6" ht="19.2">
      <c r="A40" s="42" t="s">
        <v>80</v>
      </c>
      <c r="B40" s="43"/>
      <c r="C40" s="43"/>
      <c r="D40" s="60">
        <f>SUBTOTAL(109,Table37[Allocated Cost])</f>
        <v>54436000</v>
      </c>
      <c r="E40" s="44"/>
      <c r="F40"/>
    </row>
  </sheetData>
  <phoneticPr fontId="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8097-B4C8-48F8-ADB1-CEA5BC4FB394}">
  <dimension ref="A1:D50"/>
  <sheetViews>
    <sheetView topLeftCell="A15" zoomScale="80" zoomScaleNormal="80" workbookViewId="0">
      <selection activeCell="D3" sqref="D3"/>
    </sheetView>
  </sheetViews>
  <sheetFormatPr defaultRowHeight="14.4"/>
  <cols>
    <col min="1" max="1" width="23.109375" customWidth="1"/>
    <col min="2" max="2" width="23.6640625" style="53" customWidth="1"/>
    <col min="3" max="3" width="21.6640625" style="53" bestFit="1" customWidth="1"/>
    <col min="4" max="4" width="26.6640625" style="53" customWidth="1"/>
  </cols>
  <sheetData>
    <row r="1" spans="1:4" s="5" customFormat="1" ht="38.4">
      <c r="A1" s="41" t="s">
        <v>0</v>
      </c>
      <c r="B1" s="48" t="s">
        <v>84</v>
      </c>
      <c r="C1" s="54" t="s">
        <v>85</v>
      </c>
      <c r="D1" s="54" t="s">
        <v>86</v>
      </c>
    </row>
    <row r="2" spans="1:4" s="5" customFormat="1" ht="19.2">
      <c r="A2" s="45" t="s">
        <v>375</v>
      </c>
      <c r="B2" s="49">
        <f>SUMIF('Assigned Upgrade Costs'!A:A, A2, 'Assigned Upgrade Costs'!H:H)
 + SUMIF('Affected Systems Costs'!A:A, A2, 'Affected Systems Costs'!D:D)</f>
        <v>0</v>
      </c>
      <c r="C2" s="52">
        <f>SUMIFS('Assigned Upgrade Costs'!H:H,
        'Assigned Upgrade Costs'!K:K, "Eligible",
        'Assigned Upgrade Costs'!A:A, A2)</f>
        <v>0</v>
      </c>
      <c r="D2" s="52">
        <f>SUMIFS('Assigned Upgrade Costs'!H:H,
        'Assigned Upgrade Costs'!K:K, "Ineligible",
        'Assigned Upgrade Costs'!A:A, A2)</f>
        <v>0</v>
      </c>
    </row>
    <row r="3" spans="1:4" s="5" customFormat="1" ht="19.2">
      <c r="A3" s="46" t="s">
        <v>90</v>
      </c>
      <c r="B3" s="50">
        <f>SUMIF('Assigned Upgrade Costs'!A:A, A3, 'Assigned Upgrade Costs'!H:H)
 + SUMIF('Affected Systems Costs'!A:A, A3, 'Affected Systems Costs'!D:D)</f>
        <v>51048057.157662094</v>
      </c>
      <c r="C3" s="52">
        <f>SUMIFS('Assigned Upgrade Costs'!H:H,
        'Assigned Upgrade Costs'!K:K, "Eligible",
        'Assigned Upgrade Costs'!A:A, A3)</f>
        <v>14834680.157662097</v>
      </c>
      <c r="D3" s="52">
        <f>SUMIFS('Assigned Upgrade Costs'!H:H,
        'Assigned Upgrade Costs'!K:K, "Ineligible",
        'Assigned Upgrade Costs'!A:A, A3)</f>
        <v>36213377</v>
      </c>
    </row>
    <row r="4" spans="1:4" ht="19.2">
      <c r="A4" s="47" t="s">
        <v>94</v>
      </c>
      <c r="B4" s="50">
        <f>SUMIF('Assigned Upgrade Costs'!A:A, A4, 'Assigned Upgrade Costs'!H:H)
 + SUMIF('Affected Systems Costs'!A:A, A4, 'Affected Systems Costs'!D:D)</f>
        <v>6953696.5983299203</v>
      </c>
      <c r="C4" s="52">
        <f>SUMIFS('Assigned Upgrade Costs'!H:H,
        'Assigned Upgrade Costs'!K:K, "Eligible",
        'Assigned Upgrade Costs'!A:A, A4)</f>
        <v>84988.598329920307</v>
      </c>
      <c r="D4" s="52">
        <f>SUMIFS('Assigned Upgrade Costs'!H:H,
        'Assigned Upgrade Costs'!K:K, "Ineligible",
        'Assigned Upgrade Costs'!A:A, A4)</f>
        <v>2206566</v>
      </c>
    </row>
    <row r="5" spans="1:4" ht="19.2">
      <c r="A5" s="46" t="s">
        <v>98</v>
      </c>
      <c r="B5" s="50">
        <f>SUMIF('Assigned Upgrade Costs'!A:A, A5, 'Assigned Upgrade Costs'!H:H)
 + SUMIF('Affected Systems Costs'!A:A, A5, 'Affected Systems Costs'!D:D)</f>
        <v>16020207</v>
      </c>
      <c r="C5" s="52">
        <f>SUMIFS('Assigned Upgrade Costs'!H:H,
        'Assigned Upgrade Costs'!K:K, "Eligible",
        'Assigned Upgrade Costs'!A:A, A5)</f>
        <v>0</v>
      </c>
      <c r="D5" s="52">
        <f>SUMIFS('Assigned Upgrade Costs'!H:H,
        'Assigned Upgrade Costs'!K:K, "Ineligible",
        'Assigned Upgrade Costs'!A:A, A5)</f>
        <v>16020207</v>
      </c>
    </row>
    <row r="6" spans="1:4" ht="19.2">
      <c r="A6" s="46" t="s">
        <v>102</v>
      </c>
      <c r="B6" s="50">
        <f>SUMIF('Assigned Upgrade Costs'!A:A, A6, 'Assigned Upgrade Costs'!H:H)
 + SUMIF('Affected Systems Costs'!A:A, A6, 'Affected Systems Costs'!D:D)</f>
        <v>8000000</v>
      </c>
      <c r="C6" s="52">
        <f>SUMIFS('Assigned Upgrade Costs'!H:H,
        'Assigned Upgrade Costs'!K:K, "Eligible",
        'Assigned Upgrade Costs'!A:A, A6)</f>
        <v>0</v>
      </c>
      <c r="D6" s="52">
        <f>SUMIFS('Assigned Upgrade Costs'!H:H,
        'Assigned Upgrade Costs'!K:K, "Ineligible",
        'Assigned Upgrade Costs'!A:A, A6)</f>
        <v>8000000</v>
      </c>
    </row>
    <row r="7" spans="1:4" ht="19.2">
      <c r="A7" s="46" t="s">
        <v>106</v>
      </c>
      <c r="B7" s="50">
        <f>SUMIF('Assigned Upgrade Costs'!A:A, A7, 'Assigned Upgrade Costs'!H:H)
 + SUMIF('Affected Systems Costs'!A:A, A7, 'Affected Systems Costs'!D:D)</f>
        <v>4709753.8590608258</v>
      </c>
      <c r="C7" s="52">
        <f>SUMIFS('Assigned Upgrade Costs'!H:H,
        'Assigned Upgrade Costs'!K:K, "Eligible",
        'Assigned Upgrade Costs'!A:A, A7)</f>
        <v>82943.859060826377</v>
      </c>
      <c r="D7" s="52">
        <f>SUMIFS('Assigned Upgrade Costs'!H:H,
        'Assigned Upgrade Costs'!K:K, "Ineligible",
        'Assigned Upgrade Costs'!A:A, A7)</f>
        <v>3293025</v>
      </c>
    </row>
    <row r="8" spans="1:4" ht="19.2">
      <c r="A8" s="46" t="s">
        <v>111</v>
      </c>
      <c r="B8" s="50">
        <f>SUMIF('Assigned Upgrade Costs'!A:A, A8, 'Assigned Upgrade Costs'!H:H)
 + SUMIF('Affected Systems Costs'!A:A, A8, 'Affected Systems Costs'!D:D)</f>
        <v>8102358</v>
      </c>
      <c r="C8" s="52">
        <f>SUMIFS('Assigned Upgrade Costs'!H:H,
        'Assigned Upgrade Costs'!K:K, "Eligible",
        'Assigned Upgrade Costs'!A:A, A8)</f>
        <v>1877203</v>
      </c>
      <c r="D8" s="52">
        <f>SUMIFS('Assigned Upgrade Costs'!H:H,
        'Assigned Upgrade Costs'!K:K, "Ineligible",
        'Assigned Upgrade Costs'!A:A, A8)</f>
        <v>6225155</v>
      </c>
    </row>
    <row r="9" spans="1:4" ht="19.2">
      <c r="A9" s="46" t="s">
        <v>115</v>
      </c>
      <c r="B9" s="50">
        <f>SUMIF('Assigned Upgrade Costs'!A:A, A9, 'Assigned Upgrade Costs'!H:H)
 + SUMIF('Affected Systems Costs'!A:A, A9, 'Affected Systems Costs'!D:D)</f>
        <v>3161402</v>
      </c>
      <c r="C9" s="52">
        <f>SUMIFS('Assigned Upgrade Costs'!H:H,
        'Assigned Upgrade Costs'!K:K, "Eligible",
        'Assigned Upgrade Costs'!A:A, A9)</f>
        <v>0</v>
      </c>
      <c r="D9" s="52">
        <f>SUMIFS('Assigned Upgrade Costs'!H:H,
        'Assigned Upgrade Costs'!K:K, "Ineligible",
        'Assigned Upgrade Costs'!A:A, A9)</f>
        <v>3003775</v>
      </c>
    </row>
    <row r="10" spans="1:4" ht="19.2">
      <c r="A10" s="46" t="s">
        <v>119</v>
      </c>
      <c r="B10" s="50">
        <f>SUMIF('Assigned Upgrade Costs'!A:A, A10, 'Assigned Upgrade Costs'!H:H)
 + SUMIF('Affected Systems Costs'!A:A, A10, 'Affected Systems Costs'!D:D)</f>
        <v>7128281</v>
      </c>
      <c r="C10" s="52">
        <f>SUMIFS('Assigned Upgrade Costs'!H:H,
        'Assigned Upgrade Costs'!K:K, "Eligible",
        'Assigned Upgrade Costs'!A:A, A10)</f>
        <v>0</v>
      </c>
      <c r="D10" s="52">
        <f>SUMIFS('Assigned Upgrade Costs'!H:H,
        'Assigned Upgrade Costs'!K:K, "Ineligible",
        'Assigned Upgrade Costs'!A:A, A10)</f>
        <v>1830400</v>
      </c>
    </row>
    <row r="11" spans="1:4" ht="19.2">
      <c r="A11" s="46" t="s">
        <v>123</v>
      </c>
      <c r="B11" s="50">
        <f>SUMIF('Assigned Upgrade Costs'!A:A, A11, 'Assigned Upgrade Costs'!H:H)
 + SUMIF('Affected Systems Costs'!A:A, A11, 'Affected Systems Costs'!D:D)</f>
        <v>19910667</v>
      </c>
      <c r="C11" s="52">
        <f>SUMIFS('Assigned Upgrade Costs'!H:H,
        'Assigned Upgrade Costs'!K:K, "Eligible",
        'Assigned Upgrade Costs'!A:A, A11)</f>
        <v>0</v>
      </c>
      <c r="D11" s="52">
        <f>SUMIFS('Assigned Upgrade Costs'!H:H,
        'Assigned Upgrade Costs'!K:K, "Ineligible",
        'Assigned Upgrade Costs'!A:A, A11)</f>
        <v>19910667</v>
      </c>
    </row>
    <row r="12" spans="1:4" ht="19.2">
      <c r="A12" s="46" t="s">
        <v>127</v>
      </c>
      <c r="B12" s="50">
        <f>SUMIF('Assigned Upgrade Costs'!A:A, A12, 'Assigned Upgrade Costs'!H:H)
 + SUMIF('Affected Systems Costs'!A:A, A12, 'Affected Systems Costs'!D:D)</f>
        <v>4900000</v>
      </c>
      <c r="C12" s="52">
        <f>SUMIFS('Assigned Upgrade Costs'!H:H,
        'Assigned Upgrade Costs'!K:K, "Eligible",
        'Assigned Upgrade Costs'!A:A, A12)</f>
        <v>0</v>
      </c>
      <c r="D12" s="52">
        <f>SUMIFS('Assigned Upgrade Costs'!H:H,
        'Assigned Upgrade Costs'!K:K, "Ineligible",
        'Assigned Upgrade Costs'!A:A, A12)</f>
        <v>4900000</v>
      </c>
    </row>
    <row r="13" spans="1:4" ht="19.2">
      <c r="A13" s="46" t="s">
        <v>131</v>
      </c>
      <c r="B13" s="50">
        <f>SUMIF('Assigned Upgrade Costs'!A:A, A13, 'Assigned Upgrade Costs'!H:H)
 + SUMIF('Affected Systems Costs'!A:A, A13, 'Affected Systems Costs'!D:D)</f>
        <v>20590754</v>
      </c>
      <c r="C13" s="52">
        <f>SUMIFS('Assigned Upgrade Costs'!H:H,
        'Assigned Upgrade Costs'!K:K, "Eligible",
        'Assigned Upgrade Costs'!A:A, A13)</f>
        <v>0</v>
      </c>
      <c r="D13" s="52">
        <f>SUMIFS('Assigned Upgrade Costs'!H:H,
        'Assigned Upgrade Costs'!K:K, "Ineligible",
        'Assigned Upgrade Costs'!A:A, A13)</f>
        <v>20590754</v>
      </c>
    </row>
    <row r="14" spans="1:4" ht="19.2">
      <c r="A14" s="46" t="s">
        <v>135</v>
      </c>
      <c r="B14" s="50">
        <f>SUMIF('Assigned Upgrade Costs'!A:A, A14, 'Assigned Upgrade Costs'!H:H)
 + SUMIF('Affected Systems Costs'!A:A, A14, 'Affected Systems Costs'!D:D)</f>
        <v>9650000</v>
      </c>
      <c r="C14" s="52">
        <f>SUMIFS('Assigned Upgrade Costs'!H:H,
        'Assigned Upgrade Costs'!K:K, "Eligible",
        'Assigned Upgrade Costs'!A:A, A14)</f>
        <v>0</v>
      </c>
      <c r="D14" s="52">
        <f>SUMIFS('Assigned Upgrade Costs'!H:H,
        'Assigned Upgrade Costs'!K:K, "Ineligible",
        'Assigned Upgrade Costs'!A:A, A14)</f>
        <v>9400000</v>
      </c>
    </row>
    <row r="15" spans="1:4" ht="19.2">
      <c r="A15" s="46" t="s">
        <v>139</v>
      </c>
      <c r="B15" s="50">
        <f>SUMIF('Assigned Upgrade Costs'!A:A, A15, 'Assigned Upgrade Costs'!H:H)
 + SUMIF('Affected Systems Costs'!A:A, A15, 'Affected Systems Costs'!D:D)</f>
        <v>12000000</v>
      </c>
      <c r="C15" s="52">
        <f>SUMIFS('Assigned Upgrade Costs'!H:H,
        'Assigned Upgrade Costs'!K:K, "Eligible",
        'Assigned Upgrade Costs'!A:A, A15)</f>
        <v>0</v>
      </c>
      <c r="D15" s="52">
        <f>SUMIFS('Assigned Upgrade Costs'!H:H,
        'Assigned Upgrade Costs'!K:K, "Ineligible",
        'Assigned Upgrade Costs'!A:A, A15)</f>
        <v>12000000</v>
      </c>
    </row>
    <row r="16" spans="1:4" ht="19.2">
      <c r="A16" s="47" t="s">
        <v>143</v>
      </c>
      <c r="B16" s="50">
        <f>SUMIF('Assigned Upgrade Costs'!A:A, A16, 'Assigned Upgrade Costs'!H:H)
 + SUMIF('Affected Systems Costs'!A:A, A16, 'Affected Systems Costs'!D:D)</f>
        <v>24980698</v>
      </c>
      <c r="C16" s="52">
        <f>SUMIFS('Assigned Upgrade Costs'!H:H,
        'Assigned Upgrade Costs'!K:K, "Eligible",
        'Assigned Upgrade Costs'!A:A, A16)</f>
        <v>0</v>
      </c>
      <c r="D16" s="52">
        <f>SUMIFS('Assigned Upgrade Costs'!H:H,
        'Assigned Upgrade Costs'!K:K, "Ineligible",
        'Assigned Upgrade Costs'!A:A, A16)</f>
        <v>24980698</v>
      </c>
    </row>
    <row r="17" spans="1:4" ht="19.2">
      <c r="A17" s="46" t="s">
        <v>148</v>
      </c>
      <c r="B17" s="50">
        <f>SUMIF('Assigned Upgrade Costs'!A:A, A17, 'Assigned Upgrade Costs'!H:H)
 + SUMIF('Affected Systems Costs'!A:A, A17, 'Affected Systems Costs'!D:D)</f>
        <v>11701588</v>
      </c>
      <c r="C17" s="52">
        <f>SUMIFS('Assigned Upgrade Costs'!H:H,
        'Assigned Upgrade Costs'!K:K, "Eligible",
        'Assigned Upgrade Costs'!A:A, A17)</f>
        <v>0</v>
      </c>
      <c r="D17" s="52">
        <f>SUMIFS('Assigned Upgrade Costs'!H:H,
        'Assigned Upgrade Costs'!K:K, "Ineligible",
        'Assigned Upgrade Costs'!A:A, A17)</f>
        <v>11701588</v>
      </c>
    </row>
    <row r="18" spans="1:4" ht="19.2">
      <c r="A18" s="47" t="s">
        <v>151</v>
      </c>
      <c r="B18" s="50">
        <f>SUMIF('Assigned Upgrade Costs'!A:A, A18, 'Assigned Upgrade Costs'!H:H)
 + SUMIF('Affected Systems Costs'!A:A, A18, 'Affected Systems Costs'!D:D)</f>
        <v>10711170</v>
      </c>
      <c r="C18" s="52">
        <f>SUMIFS('Assigned Upgrade Costs'!H:H,
        'Assigned Upgrade Costs'!K:K, "Eligible",
        'Assigned Upgrade Costs'!A:A, A18)</f>
        <v>0</v>
      </c>
      <c r="D18" s="52">
        <f>SUMIFS('Assigned Upgrade Costs'!H:H,
        'Assigned Upgrade Costs'!K:K, "Ineligible",
        'Assigned Upgrade Costs'!A:A, A18)</f>
        <v>10711170</v>
      </c>
    </row>
    <row r="19" spans="1:4" ht="19.2">
      <c r="A19" s="46" t="s">
        <v>154</v>
      </c>
      <c r="B19" s="50">
        <f>SUMIF('Assigned Upgrade Costs'!A:A, A19, 'Assigned Upgrade Costs'!H:H)
 + SUMIF('Affected Systems Costs'!A:A, A19, 'Affected Systems Costs'!D:D)</f>
        <v>3152667</v>
      </c>
      <c r="C19" s="52">
        <f>SUMIFS('Assigned Upgrade Costs'!H:H,
        'Assigned Upgrade Costs'!K:K, "Eligible",
        'Assigned Upgrade Costs'!A:A, A19)</f>
        <v>0</v>
      </c>
      <c r="D19" s="52">
        <f>SUMIFS('Assigned Upgrade Costs'!H:H,
        'Assigned Upgrade Costs'!K:K, "Ineligible",
        'Assigned Upgrade Costs'!A:A, A19)</f>
        <v>1717000</v>
      </c>
    </row>
    <row r="20" spans="1:4" ht="19.2">
      <c r="A20" s="47" t="s">
        <v>158</v>
      </c>
      <c r="B20" s="50">
        <f>SUMIF('Assigned Upgrade Costs'!A:A, A20, 'Assigned Upgrade Costs'!H:H)
 + SUMIF('Affected Systems Costs'!A:A, A20, 'Affected Systems Costs'!D:D)</f>
        <v>15500000</v>
      </c>
      <c r="C20" s="52">
        <f>SUMIFS('Assigned Upgrade Costs'!H:H,
        'Assigned Upgrade Costs'!K:K, "Eligible",
        'Assigned Upgrade Costs'!A:A, A20)</f>
        <v>0</v>
      </c>
      <c r="D20" s="52">
        <f>SUMIFS('Assigned Upgrade Costs'!H:H,
        'Assigned Upgrade Costs'!K:K, "Ineligible",
        'Assigned Upgrade Costs'!A:A, A20)</f>
        <v>15500000</v>
      </c>
    </row>
    <row r="21" spans="1:4" ht="19.2">
      <c r="A21" s="46" t="s">
        <v>162</v>
      </c>
      <c r="B21" s="50">
        <f>SUMIF('Assigned Upgrade Costs'!A:A, A21, 'Assigned Upgrade Costs'!H:H)
 + SUMIF('Affected Systems Costs'!A:A, A21, 'Affected Systems Costs'!D:D)</f>
        <v>1241873.8898161498</v>
      </c>
      <c r="C21" s="52">
        <f>SUMIFS('Assigned Upgrade Costs'!H:H,
        'Assigned Upgrade Costs'!K:K, "Eligible",
        'Assigned Upgrade Costs'!A:A, A21)</f>
        <v>133171.88981614987</v>
      </c>
      <c r="D21" s="52">
        <f>SUMIFS('Assigned Upgrade Costs'!H:H,
        'Assigned Upgrade Costs'!K:K, "Ineligible",
        'Assigned Upgrade Costs'!A:A, A21)</f>
        <v>112910</v>
      </c>
    </row>
    <row r="22" spans="1:4" ht="19.2">
      <c r="A22" s="47" t="s">
        <v>166</v>
      </c>
      <c r="B22" s="50">
        <f>SUMIF('Assigned Upgrade Costs'!A:A, A22, 'Assigned Upgrade Costs'!H:H)
 + SUMIF('Affected Systems Costs'!A:A, A22, 'Affected Systems Costs'!D:D)</f>
        <v>4777285</v>
      </c>
      <c r="C22" s="52">
        <f>SUMIFS('Assigned Upgrade Costs'!H:H,
        'Assigned Upgrade Costs'!K:K, "Eligible",
        'Assigned Upgrade Costs'!A:A, A22)</f>
        <v>0</v>
      </c>
      <c r="D22" s="52">
        <f>SUMIFS('Assigned Upgrade Costs'!H:H,
        'Assigned Upgrade Costs'!K:K, "Ineligible",
        'Assigned Upgrade Costs'!A:A, A22)</f>
        <v>4777285</v>
      </c>
    </row>
    <row r="23" spans="1:4" ht="19.2">
      <c r="A23" s="46" t="s">
        <v>171</v>
      </c>
      <c r="B23" s="51">
        <f>SUMIF('Assigned Upgrade Costs'!A:A, A23, 'Assigned Upgrade Costs'!H:H)
 + SUMIF('Affected Systems Costs'!A:A, A23, 'Affected Systems Costs'!D:D)</f>
        <v>6567000</v>
      </c>
      <c r="C23" s="52">
        <f>SUMIFS('Assigned Upgrade Costs'!H:H,
        'Assigned Upgrade Costs'!K:K, "Eligible",
        'Assigned Upgrade Costs'!A:A, A23)</f>
        <v>0</v>
      </c>
      <c r="D23" s="52">
        <f>SUMIFS('Assigned Upgrade Costs'!H:H,
        'Assigned Upgrade Costs'!K:K, "Ineligible",
        'Assigned Upgrade Costs'!A:A, A23)</f>
        <v>6567000</v>
      </c>
    </row>
    <row r="24" spans="1:4" ht="19.2">
      <c r="A24" s="47" t="s">
        <v>175</v>
      </c>
      <c r="B24" s="50">
        <f>SUMIF('Assigned Upgrade Costs'!A:A, A24, 'Assigned Upgrade Costs'!H:H)
 + SUMIF('Affected Systems Costs'!A:A, A24, 'Affected Systems Costs'!D:D)</f>
        <v>23068577.982407592</v>
      </c>
      <c r="C24" s="52">
        <f>SUMIFS('Assigned Upgrade Costs'!H:H,
        'Assigned Upgrade Costs'!K:K, "Eligible",
        'Assigned Upgrade Costs'!A:A, A24)</f>
        <v>15523593.98240759</v>
      </c>
      <c r="D24" s="52">
        <f>SUMIFS('Assigned Upgrade Costs'!H:H,
        'Assigned Upgrade Costs'!K:K, "Ineligible",
        'Assigned Upgrade Costs'!A:A, A24)</f>
        <v>7544984</v>
      </c>
    </row>
    <row r="25" spans="1:4" ht="19.2">
      <c r="A25" s="46" t="s">
        <v>180</v>
      </c>
      <c r="B25" s="50">
        <f>SUMIF('Assigned Upgrade Costs'!A:A, A25, 'Assigned Upgrade Costs'!H:H)
 + SUMIF('Affected Systems Costs'!A:A, A25, 'Affected Systems Costs'!D:D)</f>
        <v>7808660</v>
      </c>
      <c r="C25" s="52">
        <f>SUMIFS('Assigned Upgrade Costs'!H:H,
        'Assigned Upgrade Costs'!K:K, "Eligible",
        'Assigned Upgrade Costs'!A:A, A25)</f>
        <v>0</v>
      </c>
      <c r="D25" s="52">
        <f>SUMIFS('Assigned Upgrade Costs'!H:H,
        'Assigned Upgrade Costs'!K:K, "Ineligible",
        'Assigned Upgrade Costs'!A:A, A25)</f>
        <v>7808660</v>
      </c>
    </row>
    <row r="26" spans="1:4" ht="19.2">
      <c r="A26" s="47" t="s">
        <v>184</v>
      </c>
      <c r="B26" s="50">
        <f>SUMIF('Assigned Upgrade Costs'!A:A, A26, 'Assigned Upgrade Costs'!H:H)
 + SUMIF('Affected Systems Costs'!A:A, A26, 'Affected Systems Costs'!D:D)</f>
        <v>11624000</v>
      </c>
      <c r="C26" s="52">
        <f>SUMIFS('Assigned Upgrade Costs'!H:H,
        'Assigned Upgrade Costs'!K:K, "Eligible",
        'Assigned Upgrade Costs'!A:A, A26)</f>
        <v>2224000</v>
      </c>
      <c r="D26" s="52">
        <f>SUMIFS('Assigned Upgrade Costs'!H:H,
        'Assigned Upgrade Costs'!K:K, "Ineligible",
        'Assigned Upgrade Costs'!A:A, A26)</f>
        <v>9400000</v>
      </c>
    </row>
    <row r="27" spans="1:4" ht="19.2">
      <c r="A27" s="46" t="s">
        <v>188</v>
      </c>
      <c r="B27" s="50">
        <f>SUMIF('Assigned Upgrade Costs'!A:A, A27, 'Assigned Upgrade Costs'!H:H)
 + SUMIF('Affected Systems Costs'!A:A, A27, 'Affected Systems Costs'!D:D)</f>
        <v>482733</v>
      </c>
      <c r="C27" s="52">
        <f>SUMIFS('Assigned Upgrade Costs'!H:H,
        'Assigned Upgrade Costs'!K:K, "Eligible",
        'Assigned Upgrade Costs'!A:A, A27)</f>
        <v>0</v>
      </c>
      <c r="D27" s="52">
        <f>SUMIFS('Assigned Upgrade Costs'!H:H,
        'Assigned Upgrade Costs'!K:K, "Ineligible",
        'Assigned Upgrade Costs'!A:A, A27)</f>
        <v>482733</v>
      </c>
    </row>
    <row r="28" spans="1:4" ht="19.2">
      <c r="A28" s="47" t="s">
        <v>192</v>
      </c>
      <c r="B28" s="50">
        <f>SUMIF('Assigned Upgrade Costs'!A:A, A28, 'Assigned Upgrade Costs'!H:H)
 + SUMIF('Affected Systems Costs'!A:A, A28, 'Affected Systems Costs'!D:D)</f>
        <v>6500000</v>
      </c>
      <c r="C28" s="52">
        <f>SUMIFS('Assigned Upgrade Costs'!H:H,
        'Assigned Upgrade Costs'!K:K, "Eligible",
        'Assigned Upgrade Costs'!A:A, A28)</f>
        <v>0</v>
      </c>
      <c r="D28" s="52">
        <f>SUMIFS('Assigned Upgrade Costs'!H:H,
        'Assigned Upgrade Costs'!K:K, "Ineligible",
        'Assigned Upgrade Costs'!A:A, A28)</f>
        <v>6500000</v>
      </c>
    </row>
    <row r="29" spans="1:4" ht="19.2">
      <c r="A29" s="46" t="s">
        <v>196</v>
      </c>
      <c r="B29" s="50">
        <f>SUMIF('Assigned Upgrade Costs'!A:A, A29, 'Assigned Upgrade Costs'!H:H)
 + SUMIF('Affected Systems Costs'!A:A, A29, 'Affected Systems Costs'!D:D)</f>
        <v>3266557</v>
      </c>
      <c r="C29" s="52">
        <f>SUMIFS('Assigned Upgrade Costs'!H:H,
        'Assigned Upgrade Costs'!K:K, "Eligible",
        'Assigned Upgrade Costs'!A:A, A29)</f>
        <v>0</v>
      </c>
      <c r="D29" s="52">
        <f>SUMIFS('Assigned Upgrade Costs'!H:H,
        'Assigned Upgrade Costs'!K:K, "Ineligible",
        'Assigned Upgrade Costs'!A:A, A29)</f>
        <v>3266557</v>
      </c>
    </row>
    <row r="30" spans="1:4" ht="19.2">
      <c r="A30" s="47" t="s">
        <v>200</v>
      </c>
      <c r="B30" s="50">
        <f>SUMIF('Assigned Upgrade Costs'!A:A, A30, 'Assigned Upgrade Costs'!H:H)
 + SUMIF('Affected Systems Costs'!A:A, A30, 'Affected Systems Costs'!D:D)</f>
        <v>7588434</v>
      </c>
      <c r="C30" s="52">
        <f>SUMIFS('Assigned Upgrade Costs'!H:H,
        'Assigned Upgrade Costs'!K:K, "Eligible",
        'Assigned Upgrade Costs'!A:A, A30)</f>
        <v>0</v>
      </c>
      <c r="D30" s="52">
        <f>SUMIFS('Assigned Upgrade Costs'!H:H,
        'Assigned Upgrade Costs'!K:K, "Ineligible",
        'Assigned Upgrade Costs'!A:A, A30)</f>
        <v>7353684</v>
      </c>
    </row>
    <row r="31" spans="1:4" ht="19.2">
      <c r="A31" s="46" t="s">
        <v>204</v>
      </c>
      <c r="B31" s="50">
        <f>SUMIF('Assigned Upgrade Costs'!A:A, A31, 'Assigned Upgrade Costs'!H:H)
 + SUMIF('Affected Systems Costs'!A:A, A31, 'Affected Systems Costs'!D:D)</f>
        <v>5976980.0800168673</v>
      </c>
      <c r="C31" s="52">
        <f>SUMIFS('Assigned Upgrade Costs'!H:H,
        'Assigned Upgrade Costs'!K:K, "Eligible",
        'Assigned Upgrade Costs'!A:A, A31)</f>
        <v>63123.080016867476</v>
      </c>
      <c r="D31" s="52">
        <f>SUMIFS('Assigned Upgrade Costs'!H:H,
        'Assigned Upgrade Costs'!K:K, "Ineligible",
        'Assigned Upgrade Costs'!A:A, A31)</f>
        <v>3920000</v>
      </c>
    </row>
    <row r="32" spans="1:4" ht="19.2">
      <c r="A32" s="46" t="s">
        <v>209</v>
      </c>
      <c r="B32" s="50">
        <f>SUMIF('Assigned Upgrade Costs'!A:A, A32, 'Assigned Upgrade Costs'!H:H)
 + SUMIF('Affected Systems Costs'!A:A, A32, 'Affected Systems Costs'!D:D)</f>
        <v>16195872.621804394</v>
      </c>
      <c r="C32" s="52">
        <f>SUMIFS('Assigned Upgrade Costs'!H:H,
        'Assigned Upgrade Costs'!K:K, "Eligible",
        'Assigned Upgrade Costs'!A:A, A32)</f>
        <v>7471966.955137697</v>
      </c>
      <c r="D32" s="52">
        <f>SUMIFS('Assigned Upgrade Costs'!H:H,
        'Assigned Upgrade Costs'!K:K, "Ineligible",
        'Assigned Upgrade Costs'!A:A, A32)</f>
        <v>8723905.6666666977</v>
      </c>
    </row>
    <row r="33" spans="1:4" ht="19.2">
      <c r="A33" s="46" t="s">
        <v>214</v>
      </c>
      <c r="B33" s="50">
        <f>SUMIF('Assigned Upgrade Costs'!A:A, A33, 'Assigned Upgrade Costs'!H:H)
 + SUMIF('Affected Systems Costs'!A:A, A33, 'Affected Systems Costs'!D:D)</f>
        <v>9457059.8075688481</v>
      </c>
      <c r="C33" s="52">
        <f>SUMIFS('Assigned Upgrade Costs'!H:H,
        'Assigned Upgrade Costs'!K:K, "Eligible",
        'Assigned Upgrade Costs'!A:A, A33)</f>
        <v>3735983.4775688485</v>
      </c>
      <c r="D33" s="52">
        <f>SUMIFS('Assigned Upgrade Costs'!H:H,
        'Assigned Upgrade Costs'!K:K, "Ineligible",
        'Assigned Upgrade Costs'!A:A, A33)</f>
        <v>5721076.3300000001</v>
      </c>
    </row>
    <row r="34" spans="1:4" ht="19.2">
      <c r="A34" s="46" t="s">
        <v>217</v>
      </c>
      <c r="B34" s="50">
        <f>SUMIF('Assigned Upgrade Costs'!A:A, A34, 'Assigned Upgrade Costs'!H:H)
 + SUMIF('Affected Systems Costs'!A:A, A34, 'Affected Systems Costs'!D:D)</f>
        <v>10839233</v>
      </c>
      <c r="C34" s="52">
        <f>SUMIFS('Assigned Upgrade Costs'!H:H,
        'Assigned Upgrade Costs'!K:K, "Eligible",
        'Assigned Upgrade Costs'!A:A, A34)</f>
        <v>0</v>
      </c>
      <c r="D34" s="52">
        <f>SUMIFS('Assigned Upgrade Costs'!H:H,
        'Assigned Upgrade Costs'!K:K, "Ineligible",
        'Assigned Upgrade Costs'!A:A, A34)</f>
        <v>10839233</v>
      </c>
    </row>
    <row r="35" spans="1:4" ht="19.2">
      <c r="A35" s="46" t="s">
        <v>221</v>
      </c>
      <c r="B35" s="50">
        <f>SUMIF('Assigned Upgrade Costs'!A:A, A35, 'Assigned Upgrade Costs'!H:H)
 + SUMIF('Affected Systems Costs'!A:A, A35, 'Affected Systems Costs'!D:D)</f>
        <v>19952764</v>
      </c>
      <c r="C35" s="52">
        <f>SUMIFS('Assigned Upgrade Costs'!H:H,
        'Assigned Upgrade Costs'!K:K, "Eligible",
        'Assigned Upgrade Costs'!A:A, A35)</f>
        <v>0</v>
      </c>
      <c r="D35" s="52">
        <f>SUMIFS('Assigned Upgrade Costs'!H:H,
        'Assigned Upgrade Costs'!K:K, "Ineligible",
        'Assigned Upgrade Costs'!A:A, A35)</f>
        <v>19952764</v>
      </c>
    </row>
    <row r="36" spans="1:4" ht="19.2">
      <c r="A36" s="46" t="s">
        <v>225</v>
      </c>
      <c r="B36" s="50">
        <f>SUMIF('Assigned Upgrade Costs'!A:A, A36, 'Assigned Upgrade Costs'!H:H)
 + SUMIF('Affected Systems Costs'!A:A, A36, 'Affected Systems Costs'!D:D)</f>
        <v>2000000</v>
      </c>
      <c r="C36" s="52">
        <f>SUMIFS('Assigned Upgrade Costs'!H:H,
        'Assigned Upgrade Costs'!K:K, "Eligible",
        'Assigned Upgrade Costs'!A:A, A36)</f>
        <v>0</v>
      </c>
      <c r="D36" s="52">
        <f>SUMIFS('Assigned Upgrade Costs'!H:H,
        'Assigned Upgrade Costs'!K:K, "Ineligible",
        'Assigned Upgrade Costs'!A:A, A36)</f>
        <v>2000000</v>
      </c>
    </row>
    <row r="37" spans="1:4" ht="19.2">
      <c r="A37" s="46" t="s">
        <v>229</v>
      </c>
      <c r="B37" s="50">
        <f>SUMIF('Assigned Upgrade Costs'!A:A, A37, 'Assigned Upgrade Costs'!H:H)
 + SUMIF('Affected Systems Costs'!A:A, A37, 'Affected Systems Costs'!D:D)</f>
        <v>40390553</v>
      </c>
      <c r="C37" s="52">
        <f>SUMIFS('Assigned Upgrade Costs'!H:H,
        'Assigned Upgrade Costs'!K:K, "Eligible",
        'Assigned Upgrade Costs'!A:A, A37)</f>
        <v>0</v>
      </c>
      <c r="D37" s="52">
        <f>SUMIFS('Assigned Upgrade Costs'!H:H,
        'Assigned Upgrade Costs'!K:K, "Ineligible",
        'Assigned Upgrade Costs'!A:A, A37)</f>
        <v>40390553</v>
      </c>
    </row>
    <row r="38" spans="1:4" ht="19.2">
      <c r="A38" s="47" t="s">
        <v>233</v>
      </c>
      <c r="B38" s="50">
        <f>SUMIF('Assigned Upgrade Costs'!A:A, A38, 'Assigned Upgrade Costs'!H:H)
 + SUMIF('Affected Systems Costs'!A:A, A38, 'Affected Systems Costs'!D:D)</f>
        <v>21984907</v>
      </c>
      <c r="C38" s="52">
        <f>SUMIFS('Assigned Upgrade Costs'!H:H,
        'Assigned Upgrade Costs'!K:K, "Eligible",
        'Assigned Upgrade Costs'!A:A, A38)</f>
        <v>0</v>
      </c>
      <c r="D38" s="52">
        <f>SUMIFS('Assigned Upgrade Costs'!H:H,
        'Assigned Upgrade Costs'!K:K, "Ineligible",
        'Assigned Upgrade Costs'!A:A, A38)</f>
        <v>20446064</v>
      </c>
    </row>
    <row r="39" spans="1:4" ht="19.2">
      <c r="A39" s="46" t="s">
        <v>237</v>
      </c>
      <c r="B39" s="50">
        <f>SUMIF('Assigned Upgrade Costs'!A:A, A39, 'Assigned Upgrade Costs'!H:H)
 + SUMIF('Affected Systems Costs'!A:A, A39, 'Affected Systems Costs'!D:D)</f>
        <v>130000</v>
      </c>
      <c r="C39" s="52">
        <f>SUMIFS('Assigned Upgrade Costs'!H:H,
        'Assigned Upgrade Costs'!K:K, "Eligible",
        'Assigned Upgrade Costs'!A:A, A39)</f>
        <v>0</v>
      </c>
      <c r="D39" s="52">
        <f>SUMIFS('Assigned Upgrade Costs'!H:H,
        'Assigned Upgrade Costs'!K:K, "Ineligible",
        'Assigned Upgrade Costs'!A:A, A39)</f>
        <v>130000</v>
      </c>
    </row>
    <row r="40" spans="1:4" ht="19.2">
      <c r="A40" s="46" t="s">
        <v>241</v>
      </c>
      <c r="B40" s="61">
        <f>SUMIF('Assigned Upgrade Costs'!A:A, A40, 'Assigned Upgrade Costs'!H:H)
 + SUMIF('Affected Systems Costs'!A:A, A40, 'Affected Systems Costs'!D:D)</f>
        <v>8009274</v>
      </c>
      <c r="C40" s="52">
        <f>SUMIFS('Assigned Upgrade Costs'!H:H,
        'Assigned Upgrade Costs'!K:K, "Eligible",
        'Assigned Upgrade Costs'!A:A, A40)</f>
        <v>0</v>
      </c>
      <c r="D40" s="52">
        <f>SUMIFS('Assigned Upgrade Costs'!H:H,
        'Assigned Upgrade Costs'!K:K, "Ineligible",
        'Assigned Upgrade Costs'!A:A, A40)</f>
        <v>6567000</v>
      </c>
    </row>
    <row r="41" spans="1:4" ht="19.2">
      <c r="A41" s="46" t="s">
        <v>245</v>
      </c>
      <c r="B41" s="51">
        <f>SUMIF('Assigned Upgrade Costs'!A:A, A41, 'Assigned Upgrade Costs'!H:H)
 + SUMIF('Affected Systems Costs'!A:A, A41, 'Affected Systems Costs'!D:D)</f>
        <v>34840663</v>
      </c>
      <c r="C41" s="52">
        <f>SUMIFS('Assigned Upgrade Costs'!H:H,
        'Assigned Upgrade Costs'!K:K, "Eligible",
        'Assigned Upgrade Costs'!A:A, A41)</f>
        <v>0</v>
      </c>
      <c r="D41" s="52">
        <f>SUMIFS('Assigned Upgrade Costs'!H:H,
        'Assigned Upgrade Costs'!K:K, "Ineligible",
        'Assigned Upgrade Costs'!A:A, A41)</f>
        <v>34840663</v>
      </c>
    </row>
    <row r="42" spans="1:4" ht="19.2">
      <c r="A42" s="46" t="s">
        <v>249</v>
      </c>
      <c r="B42" s="51">
        <f>SUMIF('Assigned Upgrade Costs'!A:A, A42, 'Assigned Upgrade Costs'!H:H)
 + SUMIF('Affected Systems Costs'!A:A, A42, 'Affected Systems Costs'!D:D)</f>
        <v>35195423</v>
      </c>
      <c r="C42" s="52">
        <f>SUMIFS('Assigned Upgrade Costs'!H:H,
        'Assigned Upgrade Costs'!K:K, "Eligible",
        'Assigned Upgrade Costs'!A:A, A42)</f>
        <v>0</v>
      </c>
      <c r="D42" s="52">
        <f>SUMIFS('Assigned Upgrade Costs'!H:H,
        'Assigned Upgrade Costs'!K:K, "Ineligible",
        'Assigned Upgrade Costs'!A:A, A42)</f>
        <v>35195423</v>
      </c>
    </row>
    <row r="43" spans="1:4" ht="19.2">
      <c r="A43" s="67" t="s">
        <v>253</v>
      </c>
      <c r="B43" s="68">
        <f>SUMIF('Assigned Upgrade Costs'!A:A, A43, 'Assigned Upgrade Costs'!H:H)
 + SUMIF('Affected Systems Costs'!A:A, A43, 'Affected Systems Costs'!D:D)</f>
        <v>139159111.66666815</v>
      </c>
      <c r="C43" s="69">
        <f>SUMIFS('Assigned Upgrade Costs'!H:H,
        'Assigned Upgrade Costs'!K:K, "Eligible",
        'Assigned Upgrade Costs'!A:A, A43)</f>
        <v>107066666.66666666</v>
      </c>
      <c r="D43" s="69">
        <f>SUMIFS('Assigned Upgrade Costs'!H:H,
        'Assigned Upgrade Costs'!K:K, "Ineligible",
        'Assigned Upgrade Costs'!A:A, A43)</f>
        <v>30600000.000001483</v>
      </c>
    </row>
    <row r="44" spans="1:4" ht="19.2">
      <c r="A44" s="67" t="s">
        <v>258</v>
      </c>
      <c r="B44" s="68">
        <f>SUMIF('Assigned Upgrade Costs'!A:A, A44, 'Assigned Upgrade Costs'!H:H)
 + SUMIF('Affected Systems Costs'!A:A, A44, 'Affected Systems Costs'!D:D)</f>
        <v>69333333.333333179</v>
      </c>
      <c r="C44" s="69">
        <f>SUMIFS('Assigned Upgrade Costs'!H:H,
        'Assigned Upgrade Costs'!K:K, "Eligible",
        'Assigned Upgrade Costs'!A:A, A44)</f>
        <v>53533333.333333328</v>
      </c>
      <c r="D44" s="69">
        <f>SUMIFS('Assigned Upgrade Costs'!H:H,
        'Assigned Upgrade Costs'!K:K, "Ineligible",
        'Assigned Upgrade Costs'!A:A, A44)</f>
        <v>15799999.999999851</v>
      </c>
    </row>
    <row r="45" spans="1:4" ht="19.2">
      <c r="A45" s="67" t="s">
        <v>261</v>
      </c>
      <c r="B45" s="68">
        <f>SUMIF('Assigned Upgrade Costs'!A:A, A45, 'Assigned Upgrade Costs'!H:H)
 + SUMIF('Affected Systems Costs'!A:A, A45, 'Affected Systems Costs'!D:D)</f>
        <v>57746979</v>
      </c>
      <c r="C45" s="69">
        <f>SUMIFS('Assigned Upgrade Costs'!H:H,
        'Assigned Upgrade Costs'!K:K, "Eligible",
        'Assigned Upgrade Costs'!A:A, A45)</f>
        <v>0</v>
      </c>
      <c r="D45" s="69">
        <f>SUMIFS('Assigned Upgrade Costs'!H:H,
        'Assigned Upgrade Costs'!K:K, "Ineligible",
        'Assigned Upgrade Costs'!A:A, A45)</f>
        <v>56061080</v>
      </c>
    </row>
    <row r="46" spans="1:4" ht="19.2">
      <c r="A46" s="67" t="s">
        <v>266</v>
      </c>
      <c r="B46" s="68">
        <f>SUMIF('Assigned Upgrade Costs'!A:A, A46, 'Assigned Upgrade Costs'!H:H)
 + SUMIF('Affected Systems Costs'!A:A, A46, 'Affected Systems Costs'!D:D)</f>
        <v>26538920</v>
      </c>
      <c r="C46" s="69">
        <f>SUMIFS('Assigned Upgrade Costs'!H:H,
        'Assigned Upgrade Costs'!K:K, "Eligible",
        'Assigned Upgrade Costs'!A:A, A46)</f>
        <v>0</v>
      </c>
      <c r="D46" s="69">
        <f>SUMIFS('Assigned Upgrade Costs'!H:H,
        'Assigned Upgrade Costs'!K:K, "Ineligible",
        'Assigned Upgrade Costs'!A:A, A46)</f>
        <v>26538920</v>
      </c>
    </row>
    <row r="47" spans="1:4" ht="19.2">
      <c r="A47" s="67" t="s">
        <v>269</v>
      </c>
      <c r="B47" s="68">
        <f>SUMIF('Assigned Upgrade Costs'!A:A, A47, 'Assigned Upgrade Costs'!H:H)
 + SUMIF('Affected Systems Costs'!A:A, A47, 'Affected Systems Costs'!D:D)</f>
        <v>8631083</v>
      </c>
      <c r="C47" s="69">
        <f>SUMIFS('Assigned Upgrade Costs'!H:H,
        'Assigned Upgrade Costs'!K:K, "Eligible",
        'Assigned Upgrade Costs'!A:A, A47)</f>
        <v>0</v>
      </c>
      <c r="D47" s="69">
        <f>SUMIFS('Assigned Upgrade Costs'!H:H,
        'Assigned Upgrade Costs'!K:K, "Ineligible",
        'Assigned Upgrade Costs'!A:A, A47)</f>
        <v>8631083</v>
      </c>
    </row>
    <row r="48" spans="1:4" ht="19.2">
      <c r="A48" s="67" t="s">
        <v>273</v>
      </c>
      <c r="B48" s="68">
        <f>SUMIF('Assigned Upgrade Costs'!A:A, A48, 'Assigned Upgrade Costs'!H:H)
 + SUMIF('Affected Systems Costs'!A:A, A48, 'Affected Systems Costs'!D:D)</f>
        <v>7710939</v>
      </c>
      <c r="C48" s="69">
        <f>SUMIFS('Assigned Upgrade Costs'!H:H,
        'Assigned Upgrade Costs'!K:K, "Eligible",
        'Assigned Upgrade Costs'!A:A, A48)</f>
        <v>0</v>
      </c>
      <c r="D48" s="69">
        <f>SUMIFS('Assigned Upgrade Costs'!H:H,
        'Assigned Upgrade Costs'!K:K, "Ineligible",
        'Assigned Upgrade Costs'!A:A, A48)</f>
        <v>7710939</v>
      </c>
    </row>
    <row r="49" spans="1:4" ht="19.2">
      <c r="A49" s="67" t="s">
        <v>277</v>
      </c>
      <c r="B49" s="68">
        <f>SUMIF('Assigned Upgrade Costs'!A:A, A49, 'Assigned Upgrade Costs'!H:H)
 + SUMIF('Affected Systems Costs'!A:A, A49, 'Affected Systems Costs'!D:D)</f>
        <v>8751718</v>
      </c>
      <c r="C49" s="69">
        <f>SUMIFS('Assigned Upgrade Costs'!H:H,
        'Assigned Upgrade Costs'!K:K, "Eligible",
        'Assigned Upgrade Costs'!A:A, A49)</f>
        <v>0</v>
      </c>
      <c r="D49" s="69">
        <f>SUMIFS('Assigned Upgrade Costs'!H:H,
        'Assigned Upgrade Costs'!K:K, "Ineligible",
        'Assigned Upgrade Costs'!A:A, A49)</f>
        <v>8751718</v>
      </c>
    </row>
    <row r="50" spans="1:4" ht="19.2">
      <c r="A50" s="70" t="s">
        <v>80</v>
      </c>
      <c r="B50" s="69">
        <f>SUBTOTAL(109,Table379[Total Allocated Cost Estimate])</f>
        <v>833991233.99666798</v>
      </c>
      <c r="C50" s="71"/>
      <c r="D50" s="7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6a3422b2e0c8b832c027faaa5bf89cb8">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214f711840173d1b359fa81f9aae3537"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_ip_UnifiedCompliancePolicyUIAction xmlns="http://schemas.microsoft.com/sharepoint/v3" xsi:nil="true"/>
    <_ip_UnifiedCompliancePolicyProperties xmlns="http://schemas.microsoft.com/sharepoint/v3" xsi:nil="true"/>
  </documentManagement>
</p:properties>
</file>

<file path=customXml/item3.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F44D29-BEF9-464E-9093-FB07FA57D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FD3C1-C441-453D-B9D0-7CE63843BDDE}">
  <ds:schemaRefs>
    <ds:schemaRef ds:uri="eee9ca11-2005-4fec-8ec3-93aa9c794f12"/>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c2bc835-ac53-448c-935b-f5fd59800e50"/>
    <ds:schemaRef ds:uri="http://schemas.microsoft.com/sharepoint/v3"/>
    <ds:schemaRef ds:uri="http://purl.org/dc/elements/1.1/"/>
    <ds:schemaRef ds:uri="http://schemas.microsoft.com/office/2006/metadata/properties"/>
    <ds:schemaRef ds:uri="fe696bc0-f58e-456e-aaa2-0f1aac4ccff8"/>
    <ds:schemaRef ds:uri="http://www.w3.org/XML/1998/namespace"/>
    <ds:schemaRef ds:uri="http://purl.org/dc/dcmitype/"/>
  </ds:schemaRefs>
</ds:datastoreItem>
</file>

<file path=customXml/itemProps3.xml><?xml version="1.0" encoding="utf-8"?>
<ds:datastoreItem xmlns:ds="http://schemas.openxmlformats.org/officeDocument/2006/customXml" ds:itemID="{29E034BC-1EC2-483D-AE2A-FF50841ED1DC}">
  <ds:schemaRefs>
    <ds:schemaRef ds:uri="http://schemas.microsoft.com/DataMashup"/>
  </ds:schemaRefs>
</ds:datastoreItem>
</file>

<file path=customXml/itemProps4.xml><?xml version="1.0" encoding="utf-8"?>
<ds:datastoreItem xmlns:ds="http://schemas.openxmlformats.org/officeDocument/2006/customXml" ds:itemID="{B1CB2614-8B6B-4ECE-B24B-6B60F83FF60A}">
  <ds:schemaRefs>
    <ds:schemaRef ds:uri="http://schemas.microsoft.com/sharepoint/v3/contenttype/forms"/>
  </ds:schemaRefs>
</ds:datastoreItem>
</file>

<file path=docMetadata/LabelInfo.xml><?xml version="1.0" encoding="utf-8"?>
<clbl:labelList xmlns:clbl="http://schemas.microsoft.com/office/2020/mipLabelMetadata">
  <clbl:label id="{068fb027-0173-4b54-bd61-93714687c0de}" enabled="1" method="Privileged" siteId="{3230926a-71b7-4370-a137-197badc066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Executive Summary</vt:lpstr>
      <vt:lpstr>Revision History</vt:lpstr>
      <vt:lpstr>Revision Details</vt:lpstr>
      <vt:lpstr>Requests</vt:lpstr>
      <vt:lpstr>Assigned Upgrade Costs</vt:lpstr>
      <vt:lpstr>Affected Systems Costs</vt:lpstr>
      <vt:lpstr>Total Allocated Cost</vt:lpstr>
      <vt:lpstr>'Executive Summary'!_Toc196913594</vt:lpstr>
      <vt:lpstr>'Executive Summary'!_Toc196913595</vt:lpstr>
      <vt:lpstr>'Executive Summary'!_Toc196913596</vt:lpstr>
      <vt:lpstr>'Executive Summary'!_Toc196913597</vt:lpstr>
      <vt:lpstr>'Executive Summary'!_Toc196913598</vt:lpstr>
      <vt:lpstr>'Executive Summary'!_Toc196913600</vt:lpstr>
      <vt:lpstr>'Executive Summary'!_Toc196913601</vt:lpstr>
      <vt:lpstr>'Executive Summary'!_Toc196913602</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Havas</dc:creator>
  <cp:keywords/>
  <dc:description/>
  <cp:lastModifiedBy>Sherman Dix</cp:lastModifiedBy>
  <cp:revision/>
  <cp:lastPrinted>2025-09-18T17:42:09Z</cp:lastPrinted>
  <dcterms:created xsi:type="dcterms:W3CDTF">2019-12-18T15:05:48Z</dcterms:created>
  <dcterms:modified xsi:type="dcterms:W3CDTF">2026-03-18T16:09:54Z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